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drawings/drawing14.xml" ContentType="application/vnd.openxmlformats-officedocument.drawing+xml"/>
  <Override PartName="/xl/comments13.xml" ContentType="application/vnd.openxmlformats-officedocument.spreadsheetml.comments+xml"/>
  <Override PartName="/xl/drawings/drawing15.xml" ContentType="application/vnd.openxmlformats-officedocument.drawing+xml"/>
  <Override PartName="/xl/comments14.xml" ContentType="application/vnd.openxmlformats-officedocument.spreadsheetml.comments+xml"/>
  <Override PartName="/xl/drawings/drawing16.xml" ContentType="application/vnd.openxmlformats-officedocument.drawing+xml"/>
  <Override PartName="/xl/comments15.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5"/>
  <workbookPr defaultThemeVersion="124226"/>
  <mc:AlternateContent xmlns:mc="http://schemas.openxmlformats.org/markup-compatibility/2006">
    <mc:Choice Requires="x15">
      <x15ac:absPath xmlns:x15ac="http://schemas.microsoft.com/office/spreadsheetml/2010/11/ac" url="C:\Users\erick.jara\Documents\11_Publicación\2022_03_EFM_Calendario\2_Comparación interanual Serie Histórica\"/>
    </mc:Choice>
  </mc:AlternateContent>
  <xr:revisionPtr revIDLastSave="0" documentId="13_ncr:1_{4C64E3A0-C92F-4BAA-B2C3-DC089FCB06FF}" xr6:coauthVersionLast="36" xr6:coauthVersionMax="36" xr10:uidLastSave="{00000000-0000-0000-0000-000000000000}"/>
  <bookViews>
    <workbookView xWindow="0" yWindow="0" windowWidth="1332" windowHeight="0" tabRatio="873" activeTab="1" xr2:uid="{00000000-000D-0000-FFFF-FFFF00000000}"/>
  </bookViews>
  <sheets>
    <sheet name="Índice sitio Web" sheetId="33" r:id="rId1"/>
    <sheet name="C1 total" sheetId="14" r:id="rId2"/>
    <sheet name="C1 urbano" sheetId="43" r:id="rId3"/>
    <sheet name="C1 rural" sheetId="44" r:id="rId4"/>
    <sheet name="C1 hombre" sheetId="35" r:id="rId5"/>
    <sheet name="C1 mujer" sheetId="36" r:id="rId6"/>
    <sheet name="C2 total" sheetId="1" r:id="rId7"/>
    <sheet name="C2 urbano" sheetId="45" r:id="rId8"/>
    <sheet name="C2 rural" sheetId="46"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calcChain.xml><?xml version="1.0" encoding="utf-8"?>
<calcChain xmlns="http://schemas.openxmlformats.org/spreadsheetml/2006/main">
  <c r="E19" i="42" l="1"/>
  <c r="E21" i="41"/>
  <c r="D22" i="36"/>
  <c r="G31" i="48"/>
  <c r="B5" i="50"/>
  <c r="B4" i="50"/>
  <c r="B5" i="49"/>
  <c r="B4" i="49"/>
  <c r="B4" i="39"/>
  <c r="B5" i="48"/>
  <c r="B4" i="48"/>
  <c r="B5" i="47"/>
  <c r="B4" i="47"/>
  <c r="B5" i="46"/>
  <c r="B4" i="46"/>
  <c r="B5" i="45"/>
  <c r="B4" i="45"/>
  <c r="B5" i="44"/>
  <c r="B4" i="44"/>
  <c r="B5" i="43"/>
  <c r="B4" i="43"/>
  <c r="A3" i="50"/>
  <c r="A3" i="49"/>
  <c r="A3" i="48"/>
  <c r="A3" i="47"/>
  <c r="A3" i="46"/>
  <c r="A3" i="45"/>
  <c r="A3" i="44"/>
  <c r="A3" i="43"/>
  <c r="E55" i="50"/>
  <c r="C55" i="50"/>
  <c r="D55" i="50" s="1"/>
  <c r="E54" i="50"/>
  <c r="C54" i="50"/>
  <c r="D54" i="50" s="1"/>
  <c r="E53" i="50"/>
  <c r="C53" i="50"/>
  <c r="D53" i="50" s="1"/>
  <c r="E51" i="50"/>
  <c r="C51" i="50"/>
  <c r="D51" i="50" s="1"/>
  <c r="E49" i="50"/>
  <c r="C49" i="50"/>
  <c r="D49" i="50" s="1"/>
  <c r="E48" i="50"/>
  <c r="C48" i="50"/>
  <c r="D48" i="50" s="1"/>
  <c r="E46" i="50"/>
  <c r="C46" i="50"/>
  <c r="D46" i="50" s="1"/>
  <c r="E44" i="50"/>
  <c r="C44" i="50"/>
  <c r="D44" i="50" s="1"/>
  <c r="E43" i="50"/>
  <c r="C43" i="50"/>
  <c r="D43" i="50" s="1"/>
  <c r="E42" i="50"/>
  <c r="C42" i="50"/>
  <c r="D42" i="50" s="1"/>
  <c r="E40" i="50"/>
  <c r="C40" i="50"/>
  <c r="D40" i="50" s="1"/>
  <c r="E38" i="50"/>
  <c r="C38" i="50"/>
  <c r="D38" i="50" s="1"/>
  <c r="E37" i="50"/>
  <c r="C37" i="50"/>
  <c r="D37" i="50" s="1"/>
  <c r="E36" i="50"/>
  <c r="C36" i="50"/>
  <c r="D36" i="50" s="1"/>
  <c r="E35" i="50"/>
  <c r="C35" i="50"/>
  <c r="D35" i="50" s="1"/>
  <c r="E34" i="50"/>
  <c r="C34" i="50"/>
  <c r="D34" i="50" s="1"/>
  <c r="E33" i="50"/>
  <c r="C33" i="50"/>
  <c r="D33" i="50" s="1"/>
  <c r="E32" i="50"/>
  <c r="C32" i="50"/>
  <c r="D32" i="50" s="1"/>
  <c r="E31" i="50"/>
  <c r="C31" i="50"/>
  <c r="D31" i="50" s="1"/>
  <c r="E30" i="50"/>
  <c r="C30" i="50"/>
  <c r="D30" i="50" s="1"/>
  <c r="E28" i="50"/>
  <c r="C28" i="50"/>
  <c r="D28" i="50" s="1"/>
  <c r="E26" i="50"/>
  <c r="C26" i="50"/>
  <c r="D26" i="50" s="1"/>
  <c r="E25" i="50"/>
  <c r="C25" i="50"/>
  <c r="D25" i="50" s="1"/>
  <c r="E24" i="50"/>
  <c r="C24" i="50"/>
  <c r="D24" i="50" s="1"/>
  <c r="E23" i="50"/>
  <c r="C23" i="50"/>
  <c r="D23" i="50" s="1"/>
  <c r="E22" i="50"/>
  <c r="C22" i="50"/>
  <c r="D22" i="50" s="1"/>
  <c r="E21" i="50"/>
  <c r="C21" i="50"/>
  <c r="D21" i="50" s="1"/>
  <c r="E20" i="50"/>
  <c r="C20" i="50"/>
  <c r="D20" i="50" s="1"/>
  <c r="E19" i="50"/>
  <c r="D19" i="50"/>
  <c r="C19" i="50"/>
  <c r="E18" i="50"/>
  <c r="C18" i="50"/>
  <c r="D18" i="50" s="1"/>
  <c r="E17" i="50"/>
  <c r="C17" i="50"/>
  <c r="D17" i="50" s="1"/>
  <c r="E15" i="50"/>
  <c r="C15" i="50"/>
  <c r="D15" i="50" s="1"/>
  <c r="E14" i="50"/>
  <c r="C14" i="50"/>
  <c r="D14" i="50" s="1"/>
  <c r="E13" i="50"/>
  <c r="C13" i="50"/>
  <c r="D13" i="50" s="1"/>
  <c r="E12" i="50"/>
  <c r="C12" i="50"/>
  <c r="D12" i="50" s="1"/>
  <c r="E10" i="50"/>
  <c r="C10" i="50"/>
  <c r="D10" i="50" s="1"/>
  <c r="E9" i="50"/>
  <c r="C9" i="50"/>
  <c r="D9" i="50" s="1"/>
  <c r="E7" i="50"/>
  <c r="C7" i="50"/>
  <c r="D7" i="50" s="1"/>
  <c r="E55" i="49"/>
  <c r="C55" i="49"/>
  <c r="D55" i="49" s="1"/>
  <c r="E54" i="49"/>
  <c r="C54" i="49"/>
  <c r="D54" i="49" s="1"/>
  <c r="E53" i="49"/>
  <c r="C53" i="49"/>
  <c r="D53" i="49" s="1"/>
  <c r="E51" i="49"/>
  <c r="C51" i="49"/>
  <c r="D51" i="49" s="1"/>
  <c r="E49" i="49"/>
  <c r="C49" i="49"/>
  <c r="D49" i="49" s="1"/>
  <c r="E48" i="49"/>
  <c r="C48" i="49"/>
  <c r="D48" i="49" s="1"/>
  <c r="E46" i="49"/>
  <c r="C46" i="49"/>
  <c r="D46" i="49" s="1"/>
  <c r="E44" i="49"/>
  <c r="C44" i="49"/>
  <c r="D44" i="49" s="1"/>
  <c r="E43" i="49"/>
  <c r="C43" i="49"/>
  <c r="D43" i="49" s="1"/>
  <c r="E42" i="49"/>
  <c r="C42" i="49"/>
  <c r="D42" i="49" s="1"/>
  <c r="E40" i="49"/>
  <c r="C40" i="49"/>
  <c r="D40" i="49" s="1"/>
  <c r="E38" i="49"/>
  <c r="C38" i="49"/>
  <c r="D38" i="49" s="1"/>
  <c r="E37" i="49"/>
  <c r="C37" i="49"/>
  <c r="D37" i="49" s="1"/>
  <c r="E36" i="49"/>
  <c r="C36" i="49"/>
  <c r="D36" i="49" s="1"/>
  <c r="E35" i="49"/>
  <c r="C35" i="49"/>
  <c r="D35" i="49" s="1"/>
  <c r="E34" i="49"/>
  <c r="C34" i="49"/>
  <c r="D34" i="49" s="1"/>
  <c r="E33" i="49"/>
  <c r="C33" i="49"/>
  <c r="D33" i="49" s="1"/>
  <c r="E32" i="49"/>
  <c r="C32" i="49"/>
  <c r="D32" i="49" s="1"/>
  <c r="E31" i="49"/>
  <c r="C31" i="49"/>
  <c r="D31" i="49" s="1"/>
  <c r="E30" i="49"/>
  <c r="C30" i="49"/>
  <c r="D30" i="49" s="1"/>
  <c r="E28" i="49"/>
  <c r="C28" i="49"/>
  <c r="D28" i="49" s="1"/>
  <c r="E26" i="49"/>
  <c r="C26" i="49"/>
  <c r="D26" i="49" s="1"/>
  <c r="E25" i="49"/>
  <c r="C25" i="49"/>
  <c r="D25" i="49" s="1"/>
  <c r="E24" i="49"/>
  <c r="C24" i="49"/>
  <c r="D24" i="49" s="1"/>
  <c r="E23" i="49"/>
  <c r="C23" i="49"/>
  <c r="D23" i="49" s="1"/>
  <c r="E22" i="49"/>
  <c r="C22" i="49"/>
  <c r="D22" i="49" s="1"/>
  <c r="E21" i="49"/>
  <c r="C21" i="49"/>
  <c r="D21" i="49" s="1"/>
  <c r="E20" i="49"/>
  <c r="C20" i="49"/>
  <c r="D20" i="49" s="1"/>
  <c r="E19" i="49"/>
  <c r="C19" i="49"/>
  <c r="D19" i="49" s="1"/>
  <c r="E18" i="49"/>
  <c r="C18" i="49"/>
  <c r="D18" i="49" s="1"/>
  <c r="E17" i="49"/>
  <c r="C17" i="49"/>
  <c r="D17" i="49" s="1"/>
  <c r="E15" i="49"/>
  <c r="C15" i="49"/>
  <c r="D15" i="49" s="1"/>
  <c r="E14" i="49"/>
  <c r="C14" i="49"/>
  <c r="D14" i="49" s="1"/>
  <c r="E13" i="49"/>
  <c r="C13" i="49"/>
  <c r="D13" i="49" s="1"/>
  <c r="E12" i="49"/>
  <c r="C12" i="49"/>
  <c r="D12" i="49" s="1"/>
  <c r="E10" i="49"/>
  <c r="C10" i="49"/>
  <c r="D10" i="49" s="1"/>
  <c r="E9" i="49"/>
  <c r="C9" i="49"/>
  <c r="D9" i="49" s="1"/>
  <c r="E7" i="49"/>
  <c r="C7" i="49"/>
  <c r="D7" i="49" s="1"/>
  <c r="E78" i="48"/>
  <c r="C78" i="48"/>
  <c r="D78" i="48" s="1"/>
  <c r="E77" i="48"/>
  <c r="C77" i="48"/>
  <c r="D77" i="48" s="1"/>
  <c r="E76" i="48"/>
  <c r="C76" i="48"/>
  <c r="D76" i="48" s="1"/>
  <c r="E75" i="48"/>
  <c r="C75" i="48"/>
  <c r="D75" i="48" s="1"/>
  <c r="C72" i="48"/>
  <c r="D72" i="48" s="1"/>
  <c r="C71" i="48"/>
  <c r="D71" i="48" s="1"/>
  <c r="E70" i="48"/>
  <c r="C70" i="48"/>
  <c r="D70" i="48" s="1"/>
  <c r="F69" i="48"/>
  <c r="F68" i="48" s="1"/>
  <c r="E69" i="48"/>
  <c r="C69" i="48"/>
  <c r="D69" i="48" s="1"/>
  <c r="E68" i="48"/>
  <c r="C68" i="48"/>
  <c r="G69" i="48" s="1"/>
  <c r="E67" i="48"/>
  <c r="C67" i="48"/>
  <c r="E65" i="48"/>
  <c r="C65" i="48"/>
  <c r="D65" i="48" s="1"/>
  <c r="E64" i="48"/>
  <c r="C64" i="48"/>
  <c r="D64" i="48" s="1"/>
  <c r="F63" i="48"/>
  <c r="F62" i="48" s="1"/>
  <c r="E63" i="48"/>
  <c r="C63" i="48"/>
  <c r="D63" i="48" s="1"/>
  <c r="E62" i="48"/>
  <c r="C62" i="48"/>
  <c r="G63" i="48" s="1"/>
  <c r="E61" i="48"/>
  <c r="C61" i="48"/>
  <c r="D61" i="48" s="1"/>
  <c r="C59" i="48"/>
  <c r="D59" i="48" s="1"/>
  <c r="E58" i="48"/>
  <c r="C58" i="48"/>
  <c r="D58" i="48" s="1"/>
  <c r="E57" i="48"/>
  <c r="C57" i="48"/>
  <c r="D57" i="48" s="1"/>
  <c r="F56" i="48"/>
  <c r="F55" i="48" s="1"/>
  <c r="E56" i="48"/>
  <c r="C56" i="48"/>
  <c r="D56" i="48" s="1"/>
  <c r="E55" i="48"/>
  <c r="C55" i="48"/>
  <c r="E54" i="48"/>
  <c r="C54" i="48"/>
  <c r="F52" i="48"/>
  <c r="F51" i="48" s="1"/>
  <c r="E52" i="48"/>
  <c r="C52" i="48"/>
  <c r="D52" i="48" s="1"/>
  <c r="E51" i="48"/>
  <c r="C51" i="48"/>
  <c r="E50" i="48"/>
  <c r="C50" i="48"/>
  <c r="D50" i="48" s="1"/>
  <c r="E48" i="48"/>
  <c r="C48" i="48"/>
  <c r="D48" i="48" s="1"/>
  <c r="F47" i="48"/>
  <c r="F46" i="48" s="1"/>
  <c r="E47" i="48"/>
  <c r="C47" i="48"/>
  <c r="E46" i="48"/>
  <c r="C46" i="48"/>
  <c r="D46" i="48" s="1"/>
  <c r="E44" i="48"/>
  <c r="C44" i="48"/>
  <c r="D44" i="48" s="1"/>
  <c r="E42" i="48"/>
  <c r="C42" i="48"/>
  <c r="D42" i="48" s="1"/>
  <c r="E41" i="48"/>
  <c r="C41" i="48"/>
  <c r="D41" i="48" s="1"/>
  <c r="E40" i="48"/>
  <c r="C40" i="48"/>
  <c r="D40" i="48" s="1"/>
  <c r="E39" i="48"/>
  <c r="C39" i="48"/>
  <c r="D39" i="48" s="1"/>
  <c r="C36" i="48"/>
  <c r="D36" i="48" s="1"/>
  <c r="E35" i="48"/>
  <c r="C35" i="48"/>
  <c r="D35" i="48" s="1"/>
  <c r="E34" i="48"/>
  <c r="D34" i="48"/>
  <c r="C34" i="48"/>
  <c r="E33" i="48"/>
  <c r="C33" i="48"/>
  <c r="D33" i="48" s="1"/>
  <c r="F32" i="48"/>
  <c r="F31" i="48" s="1"/>
  <c r="E32" i="48"/>
  <c r="C32" i="48"/>
  <c r="D32" i="48" s="1"/>
  <c r="E31" i="48"/>
  <c r="C31" i="48"/>
  <c r="E29" i="48"/>
  <c r="C29" i="48"/>
  <c r="D29" i="48" s="1"/>
  <c r="E28" i="48"/>
  <c r="C28" i="48"/>
  <c r="D28" i="48" s="1"/>
  <c r="E27" i="48"/>
  <c r="C27" i="48"/>
  <c r="D27" i="48" s="1"/>
  <c r="F26" i="48"/>
  <c r="E26" i="48"/>
  <c r="C26" i="48"/>
  <c r="F25" i="48"/>
  <c r="E25" i="48"/>
  <c r="C25" i="48"/>
  <c r="D25" i="48" s="1"/>
  <c r="C23" i="48"/>
  <c r="D23" i="48" s="1"/>
  <c r="E22" i="48"/>
  <c r="C22" i="48"/>
  <c r="D22" i="48" s="1"/>
  <c r="E21" i="48"/>
  <c r="D21" i="48"/>
  <c r="C21" i="48"/>
  <c r="E20" i="48"/>
  <c r="C20" i="48"/>
  <c r="D20" i="48" s="1"/>
  <c r="F19" i="48"/>
  <c r="F18" i="48" s="1"/>
  <c r="E19" i="48"/>
  <c r="C19" i="48"/>
  <c r="D19" i="48" s="1"/>
  <c r="E18" i="48"/>
  <c r="C18" i="48"/>
  <c r="D18" i="48" s="1"/>
  <c r="E16" i="48"/>
  <c r="C16" i="48"/>
  <c r="D16" i="48" s="1"/>
  <c r="F15" i="48"/>
  <c r="F14" i="48" s="1"/>
  <c r="E15" i="48"/>
  <c r="C15" i="48"/>
  <c r="D15" i="48" s="1"/>
  <c r="E14" i="48"/>
  <c r="C14" i="48"/>
  <c r="D14" i="48" s="1"/>
  <c r="E12" i="48"/>
  <c r="C12" i="48"/>
  <c r="D12" i="48" s="1"/>
  <c r="E11" i="48"/>
  <c r="C11" i="48"/>
  <c r="D11" i="48" s="1"/>
  <c r="F10" i="48"/>
  <c r="F9" i="48" s="1"/>
  <c r="E10" i="48"/>
  <c r="C10" i="48"/>
  <c r="D10" i="48" s="1"/>
  <c r="E9" i="48"/>
  <c r="C9" i="48"/>
  <c r="D9" i="48" s="1"/>
  <c r="E7" i="48"/>
  <c r="C7" i="48"/>
  <c r="D7" i="48" s="1"/>
  <c r="E78" i="47"/>
  <c r="C78" i="47"/>
  <c r="D78" i="47" s="1"/>
  <c r="E77" i="47"/>
  <c r="C77" i="47"/>
  <c r="D77" i="47" s="1"/>
  <c r="E76" i="47"/>
  <c r="C76" i="47"/>
  <c r="D76" i="47" s="1"/>
  <c r="E75" i="47"/>
  <c r="C75" i="47"/>
  <c r="D75" i="47" s="1"/>
  <c r="C72" i="47"/>
  <c r="D72" i="47" s="1"/>
  <c r="C71" i="47"/>
  <c r="D71" i="47" s="1"/>
  <c r="E70" i="47"/>
  <c r="C70" i="47"/>
  <c r="D70" i="47" s="1"/>
  <c r="F69" i="47"/>
  <c r="E69" i="47"/>
  <c r="C69" i="47"/>
  <c r="D69" i="47" s="1"/>
  <c r="F68" i="47"/>
  <c r="E68" i="47"/>
  <c r="C68" i="47"/>
  <c r="D68" i="47" s="1"/>
  <c r="E67" i="47"/>
  <c r="C67" i="47"/>
  <c r="D67" i="47" s="1"/>
  <c r="E65" i="47"/>
  <c r="C65" i="47"/>
  <c r="D65" i="47" s="1"/>
  <c r="C64" i="47"/>
  <c r="D64" i="47" s="1"/>
  <c r="F63" i="47"/>
  <c r="F62" i="47" s="1"/>
  <c r="E63" i="47"/>
  <c r="C63" i="47"/>
  <c r="D63" i="47" s="1"/>
  <c r="E62" i="47"/>
  <c r="C62" i="47"/>
  <c r="E61" i="47"/>
  <c r="C61" i="47"/>
  <c r="D61" i="47" s="1"/>
  <c r="C59" i="47"/>
  <c r="D59" i="47" s="1"/>
  <c r="E58" i="47"/>
  <c r="C58" i="47"/>
  <c r="D58" i="47" s="1"/>
  <c r="E57" i="47"/>
  <c r="C57" i="47"/>
  <c r="D57" i="47" s="1"/>
  <c r="F56" i="47"/>
  <c r="F55" i="47" s="1"/>
  <c r="E56" i="47"/>
  <c r="C56" i="47"/>
  <c r="D56" i="47" s="1"/>
  <c r="E55" i="47"/>
  <c r="C55" i="47"/>
  <c r="D55" i="47" s="1"/>
  <c r="E54" i="47"/>
  <c r="C54" i="47"/>
  <c r="D54" i="47" s="1"/>
  <c r="F52" i="47"/>
  <c r="F51" i="47" s="1"/>
  <c r="E52" i="47"/>
  <c r="C52" i="47"/>
  <c r="D52" i="47" s="1"/>
  <c r="E51" i="47"/>
  <c r="C51" i="47"/>
  <c r="E50" i="47"/>
  <c r="C50" i="47"/>
  <c r="E48" i="47"/>
  <c r="C48" i="47"/>
  <c r="D48" i="47" s="1"/>
  <c r="F47" i="47"/>
  <c r="F46" i="47" s="1"/>
  <c r="E47" i="47"/>
  <c r="C47" i="47"/>
  <c r="G47" i="47" s="1"/>
  <c r="E46" i="47"/>
  <c r="C46" i="47"/>
  <c r="E44" i="47"/>
  <c r="C44" i="47"/>
  <c r="D44" i="47" s="1"/>
  <c r="E42" i="47"/>
  <c r="C42" i="47"/>
  <c r="D42" i="47" s="1"/>
  <c r="E41" i="47"/>
  <c r="C41" i="47"/>
  <c r="D41" i="47" s="1"/>
  <c r="E40" i="47"/>
  <c r="C40" i="47"/>
  <c r="D40" i="47" s="1"/>
  <c r="E39" i="47"/>
  <c r="C39" i="47"/>
  <c r="D39" i="47" s="1"/>
  <c r="C36" i="47"/>
  <c r="D36" i="47" s="1"/>
  <c r="E35" i="47"/>
  <c r="C35" i="47"/>
  <c r="D35" i="47" s="1"/>
  <c r="E34" i="47"/>
  <c r="C34" i="47"/>
  <c r="D34" i="47" s="1"/>
  <c r="E33" i="47"/>
  <c r="C33" i="47"/>
  <c r="F32" i="47"/>
  <c r="E32" i="47"/>
  <c r="C32" i="47"/>
  <c r="D32" i="47" s="1"/>
  <c r="F31" i="47"/>
  <c r="E31" i="47"/>
  <c r="C31" i="47"/>
  <c r="D31" i="47" s="1"/>
  <c r="E29" i="47"/>
  <c r="C29" i="47"/>
  <c r="D29" i="47" s="1"/>
  <c r="E28" i="47"/>
  <c r="C28" i="47"/>
  <c r="D28" i="47" s="1"/>
  <c r="E27" i="47"/>
  <c r="C27" i="47"/>
  <c r="D27" i="47" s="1"/>
  <c r="F26" i="47"/>
  <c r="F25" i="47" s="1"/>
  <c r="E26" i="47"/>
  <c r="C26" i="47"/>
  <c r="E25" i="47"/>
  <c r="C25" i="47"/>
  <c r="D25" i="47" s="1"/>
  <c r="C23" i="47"/>
  <c r="D23" i="47" s="1"/>
  <c r="E22" i="47"/>
  <c r="C22" i="47"/>
  <c r="D22" i="47" s="1"/>
  <c r="E21" i="47"/>
  <c r="C21" i="47"/>
  <c r="D21" i="47" s="1"/>
  <c r="E20" i="47"/>
  <c r="C20" i="47"/>
  <c r="D20" i="47" s="1"/>
  <c r="F19" i="47"/>
  <c r="E19" i="47"/>
  <c r="C19" i="47"/>
  <c r="D19" i="47" s="1"/>
  <c r="F18" i="47"/>
  <c r="E18" i="47"/>
  <c r="C18" i="47"/>
  <c r="D18" i="47" s="1"/>
  <c r="E16" i="47"/>
  <c r="C16" i="47"/>
  <c r="D16" i="47" s="1"/>
  <c r="F15" i="47"/>
  <c r="F14" i="47" s="1"/>
  <c r="E15" i="47"/>
  <c r="C15" i="47"/>
  <c r="E14" i="47"/>
  <c r="C14" i="47"/>
  <c r="D14" i="47" s="1"/>
  <c r="E12" i="47"/>
  <c r="C12" i="47"/>
  <c r="D12" i="47" s="1"/>
  <c r="E11" i="47"/>
  <c r="C11" i="47"/>
  <c r="D11" i="47" s="1"/>
  <c r="F10" i="47"/>
  <c r="F9" i="47" s="1"/>
  <c r="E10" i="47"/>
  <c r="C10" i="47"/>
  <c r="D10" i="47" s="1"/>
  <c r="E9" i="47"/>
  <c r="C9" i="47"/>
  <c r="D9" i="47" s="1"/>
  <c r="E7" i="47"/>
  <c r="C7" i="47"/>
  <c r="D7" i="47" s="1"/>
  <c r="F61" i="46"/>
  <c r="E61" i="46"/>
  <c r="C61" i="46"/>
  <c r="G61" i="46" s="1"/>
  <c r="F60" i="46"/>
  <c r="E60" i="46"/>
  <c r="C60" i="46"/>
  <c r="D60" i="46" s="1"/>
  <c r="G59" i="46"/>
  <c r="F59" i="46"/>
  <c r="E59" i="46"/>
  <c r="C59" i="46"/>
  <c r="D59" i="46" s="1"/>
  <c r="F58" i="46"/>
  <c r="E58" i="46"/>
  <c r="D58" i="46"/>
  <c r="C58" i="46"/>
  <c r="G58" i="46" s="1"/>
  <c r="E56" i="46"/>
  <c r="C56" i="46"/>
  <c r="D56" i="46" s="1"/>
  <c r="E53" i="46"/>
  <c r="C53" i="46"/>
  <c r="D53" i="46" s="1"/>
  <c r="E52" i="46"/>
  <c r="C52" i="46"/>
  <c r="D52" i="46" s="1"/>
  <c r="E50" i="46"/>
  <c r="C50" i="46"/>
  <c r="D50" i="46" s="1"/>
  <c r="C48" i="46"/>
  <c r="D48" i="46" s="1"/>
  <c r="G47" i="46"/>
  <c r="F47" i="46"/>
  <c r="E47" i="46"/>
  <c r="C47" i="46"/>
  <c r="D47" i="46" s="1"/>
  <c r="F46" i="46"/>
  <c r="E46" i="46"/>
  <c r="C46" i="46"/>
  <c r="G46" i="46" s="1"/>
  <c r="G45" i="46"/>
  <c r="F45" i="46"/>
  <c r="E45" i="46"/>
  <c r="C45" i="46"/>
  <c r="D45" i="46" s="1"/>
  <c r="E43" i="46"/>
  <c r="C43" i="46"/>
  <c r="D43" i="46" s="1"/>
  <c r="D41" i="46"/>
  <c r="C41" i="46"/>
  <c r="E40" i="46"/>
  <c r="C40" i="46"/>
  <c r="D40" i="46" s="1"/>
  <c r="E39" i="46"/>
  <c r="C39" i="46"/>
  <c r="D39" i="46" s="1"/>
  <c r="E38" i="46"/>
  <c r="C38" i="46"/>
  <c r="D38" i="46" s="1"/>
  <c r="E37" i="46"/>
  <c r="C37" i="46"/>
  <c r="D37" i="46" s="1"/>
  <c r="E36" i="46"/>
  <c r="C36" i="46"/>
  <c r="D36" i="46" s="1"/>
  <c r="E35" i="46"/>
  <c r="C35" i="46"/>
  <c r="D35" i="46" s="1"/>
  <c r="E34" i="46"/>
  <c r="C34" i="46"/>
  <c r="D34" i="46" s="1"/>
  <c r="E33" i="46"/>
  <c r="C33" i="46"/>
  <c r="D33" i="46" s="1"/>
  <c r="E32" i="46"/>
  <c r="C32" i="46"/>
  <c r="D32" i="46" s="1"/>
  <c r="E30" i="46"/>
  <c r="C30" i="46"/>
  <c r="D30" i="46" s="1"/>
  <c r="C28" i="46"/>
  <c r="D28" i="46" s="1"/>
  <c r="F26" i="46"/>
  <c r="E26" i="46"/>
  <c r="C26" i="46"/>
  <c r="D26" i="46" s="1"/>
  <c r="G25" i="46"/>
  <c r="F25" i="46"/>
  <c r="E25" i="46"/>
  <c r="C25" i="46"/>
  <c r="D25" i="46" s="1"/>
  <c r="F24" i="46"/>
  <c r="E24" i="46"/>
  <c r="C24" i="46"/>
  <c r="D24" i="46" s="1"/>
  <c r="F23" i="46"/>
  <c r="E23" i="46"/>
  <c r="C23" i="46"/>
  <c r="D23" i="46" s="1"/>
  <c r="F22" i="46"/>
  <c r="E22" i="46"/>
  <c r="C22" i="46"/>
  <c r="D22" i="46" s="1"/>
  <c r="F21" i="46"/>
  <c r="E21" i="46"/>
  <c r="C21" i="46"/>
  <c r="G21" i="46" s="1"/>
  <c r="F20" i="46"/>
  <c r="E20" i="46"/>
  <c r="C20" i="46"/>
  <c r="D20" i="46" s="1"/>
  <c r="F19" i="46"/>
  <c r="E19" i="46"/>
  <c r="C19" i="46"/>
  <c r="G19" i="46" s="1"/>
  <c r="F18" i="46"/>
  <c r="E18" i="46"/>
  <c r="C18" i="46"/>
  <c r="G18" i="46" s="1"/>
  <c r="F17" i="46"/>
  <c r="E17" i="46"/>
  <c r="C17" i="46"/>
  <c r="D17" i="46" s="1"/>
  <c r="E15" i="46"/>
  <c r="C15" i="46"/>
  <c r="D15" i="46" s="1"/>
  <c r="E14" i="46"/>
  <c r="C14" i="46"/>
  <c r="D14" i="46" s="1"/>
  <c r="E13" i="46"/>
  <c r="C13" i="46"/>
  <c r="D13" i="46" s="1"/>
  <c r="F12" i="46"/>
  <c r="E12" i="46"/>
  <c r="C12" i="46"/>
  <c r="D12" i="46" s="1"/>
  <c r="E10" i="46"/>
  <c r="C10" i="46"/>
  <c r="D10" i="46" s="1"/>
  <c r="F9" i="46"/>
  <c r="E9" i="46"/>
  <c r="C9" i="46"/>
  <c r="D9" i="46" s="1"/>
  <c r="F7" i="46"/>
  <c r="E7" i="46"/>
  <c r="C7" i="46"/>
  <c r="D7" i="46" s="1"/>
  <c r="F61" i="45"/>
  <c r="E61" i="45"/>
  <c r="C61" i="45"/>
  <c r="G61" i="45" s="1"/>
  <c r="F60" i="45"/>
  <c r="E60" i="45"/>
  <c r="C60" i="45"/>
  <c r="G60" i="45" s="1"/>
  <c r="F59" i="45"/>
  <c r="E59" i="45"/>
  <c r="C59" i="45"/>
  <c r="D59" i="45" s="1"/>
  <c r="F58" i="45"/>
  <c r="E58" i="45"/>
  <c r="C58" i="45"/>
  <c r="G58" i="45" s="1"/>
  <c r="E56" i="45"/>
  <c r="C56" i="45"/>
  <c r="D56" i="45" s="1"/>
  <c r="E53" i="45"/>
  <c r="C53" i="45"/>
  <c r="D53" i="45" s="1"/>
  <c r="E52" i="45"/>
  <c r="C52" i="45"/>
  <c r="D52" i="45" s="1"/>
  <c r="E50" i="45"/>
  <c r="C50" i="45"/>
  <c r="D50" i="45" s="1"/>
  <c r="C48" i="45"/>
  <c r="D48" i="45" s="1"/>
  <c r="G47" i="45"/>
  <c r="F47" i="45"/>
  <c r="E47" i="45"/>
  <c r="C47" i="45"/>
  <c r="D47" i="45" s="1"/>
  <c r="F46" i="45"/>
  <c r="E46" i="45"/>
  <c r="C46" i="45"/>
  <c r="G46" i="45" s="1"/>
  <c r="F45" i="45"/>
  <c r="E45" i="45"/>
  <c r="C45" i="45"/>
  <c r="D45" i="45" s="1"/>
  <c r="E43" i="45"/>
  <c r="C43" i="45"/>
  <c r="D43" i="45" s="1"/>
  <c r="C41" i="45"/>
  <c r="D41" i="45" s="1"/>
  <c r="E40" i="45"/>
  <c r="C40" i="45"/>
  <c r="D40" i="45" s="1"/>
  <c r="E39" i="45"/>
  <c r="C39" i="45"/>
  <c r="D39" i="45" s="1"/>
  <c r="E38" i="45"/>
  <c r="C38" i="45"/>
  <c r="D38" i="45" s="1"/>
  <c r="E37" i="45"/>
  <c r="C37" i="45"/>
  <c r="D37" i="45" s="1"/>
  <c r="E36" i="45"/>
  <c r="C36" i="45"/>
  <c r="D36" i="45" s="1"/>
  <c r="E35" i="45"/>
  <c r="C35" i="45"/>
  <c r="D35" i="45" s="1"/>
  <c r="E34" i="45"/>
  <c r="C34" i="45"/>
  <c r="D34" i="45" s="1"/>
  <c r="E33" i="45"/>
  <c r="C33" i="45"/>
  <c r="D33" i="45" s="1"/>
  <c r="E32" i="45"/>
  <c r="C32" i="45"/>
  <c r="D32" i="45" s="1"/>
  <c r="E30" i="45"/>
  <c r="C30" i="45"/>
  <c r="D30" i="45" s="1"/>
  <c r="C28" i="45"/>
  <c r="D28" i="45" s="1"/>
  <c r="F26" i="45"/>
  <c r="E26" i="45"/>
  <c r="C26" i="45"/>
  <c r="G26" i="45" s="1"/>
  <c r="G25" i="45"/>
  <c r="F25" i="45"/>
  <c r="E25" i="45"/>
  <c r="C25" i="45"/>
  <c r="D25" i="45" s="1"/>
  <c r="F24" i="45"/>
  <c r="E24" i="45"/>
  <c r="C24" i="45"/>
  <c r="G24" i="45" s="1"/>
  <c r="F23" i="45"/>
  <c r="E23" i="45"/>
  <c r="C23" i="45"/>
  <c r="G23" i="45" s="1"/>
  <c r="F22" i="45"/>
  <c r="E22" i="45"/>
  <c r="C22" i="45"/>
  <c r="G22" i="45" s="1"/>
  <c r="F21" i="45"/>
  <c r="E21" i="45"/>
  <c r="C21" i="45"/>
  <c r="G21" i="45" s="1"/>
  <c r="F20" i="45"/>
  <c r="E20" i="45"/>
  <c r="C20" i="45"/>
  <c r="D20" i="45" s="1"/>
  <c r="F19" i="45"/>
  <c r="E19" i="45"/>
  <c r="C19" i="45"/>
  <c r="D19" i="45" s="1"/>
  <c r="F18" i="45"/>
  <c r="E18" i="45"/>
  <c r="C18" i="45"/>
  <c r="D18" i="45" s="1"/>
  <c r="F17" i="45"/>
  <c r="E17" i="45"/>
  <c r="C17" i="45"/>
  <c r="D17" i="45" s="1"/>
  <c r="E15" i="45"/>
  <c r="C15" i="45"/>
  <c r="D15" i="45" s="1"/>
  <c r="E14" i="45"/>
  <c r="D14" i="45"/>
  <c r="C14" i="45"/>
  <c r="E13" i="45"/>
  <c r="C13" i="45"/>
  <c r="D13" i="45" s="1"/>
  <c r="F12" i="45"/>
  <c r="E12" i="45"/>
  <c r="C12" i="45"/>
  <c r="D12" i="45" s="1"/>
  <c r="E10" i="45"/>
  <c r="C10" i="45"/>
  <c r="D10" i="45" s="1"/>
  <c r="F9" i="45"/>
  <c r="E9" i="45"/>
  <c r="C9" i="45"/>
  <c r="D9" i="45" s="1"/>
  <c r="F7" i="45"/>
  <c r="E7" i="45"/>
  <c r="C7" i="45"/>
  <c r="G7" i="45" s="1"/>
  <c r="E123" i="44"/>
  <c r="C123" i="44"/>
  <c r="D123" i="44" s="1"/>
  <c r="E120" i="44"/>
  <c r="C120" i="44"/>
  <c r="D120" i="44" s="1"/>
  <c r="E119" i="44"/>
  <c r="C119" i="44"/>
  <c r="D119" i="44" s="1"/>
  <c r="E118" i="44"/>
  <c r="C118" i="44"/>
  <c r="D118" i="44" s="1"/>
  <c r="E115" i="44"/>
  <c r="C115" i="44"/>
  <c r="D115" i="44" s="1"/>
  <c r="E114" i="44"/>
  <c r="C114" i="44"/>
  <c r="D114" i="44" s="1"/>
  <c r="E111" i="44"/>
  <c r="C111" i="44"/>
  <c r="D111" i="44" s="1"/>
  <c r="E110" i="44"/>
  <c r="C110" i="44"/>
  <c r="D110" i="44" s="1"/>
  <c r="E109" i="44"/>
  <c r="C109" i="44"/>
  <c r="D109" i="44" s="1"/>
  <c r="C104" i="44"/>
  <c r="D104" i="44" s="1"/>
  <c r="E103" i="44"/>
  <c r="C103" i="44"/>
  <c r="D103" i="44" s="1"/>
  <c r="E102" i="44"/>
  <c r="C102" i="44"/>
  <c r="D102" i="44" s="1"/>
  <c r="E101" i="44"/>
  <c r="C101" i="44"/>
  <c r="D101" i="44" s="1"/>
  <c r="E100" i="44"/>
  <c r="C100" i="44"/>
  <c r="D100" i="44" s="1"/>
  <c r="E99" i="44"/>
  <c r="C99" i="44"/>
  <c r="D99" i="44" s="1"/>
  <c r="F98" i="44"/>
  <c r="F97" i="44" s="1"/>
  <c r="E98" i="44"/>
  <c r="C98" i="44"/>
  <c r="E97" i="44"/>
  <c r="C97" i="44"/>
  <c r="D97" i="44" s="1"/>
  <c r="C95" i="44"/>
  <c r="D95" i="44" s="1"/>
  <c r="E94" i="44"/>
  <c r="C94" i="44"/>
  <c r="D94" i="44" s="1"/>
  <c r="E93" i="44"/>
  <c r="C93" i="44"/>
  <c r="D93" i="44" s="1"/>
  <c r="E92" i="44"/>
  <c r="C92" i="44"/>
  <c r="D92" i="44" s="1"/>
  <c r="E91" i="44"/>
  <c r="C91" i="44"/>
  <c r="D91" i="44" s="1"/>
  <c r="F90" i="44"/>
  <c r="F89" i="44" s="1"/>
  <c r="E90" i="44"/>
  <c r="C90" i="44"/>
  <c r="E89" i="44"/>
  <c r="C89" i="44"/>
  <c r="D89" i="44" s="1"/>
  <c r="E87" i="44"/>
  <c r="C87" i="44"/>
  <c r="D87" i="44" s="1"/>
  <c r="E86" i="44"/>
  <c r="C86" i="44"/>
  <c r="D86" i="44" s="1"/>
  <c r="F85" i="44"/>
  <c r="E85" i="44"/>
  <c r="C85" i="44"/>
  <c r="F84" i="44"/>
  <c r="E84" i="44"/>
  <c r="C84" i="44"/>
  <c r="D84" i="44" s="1"/>
  <c r="E82" i="44"/>
  <c r="C82" i="44"/>
  <c r="D82" i="44" s="1"/>
  <c r="C80" i="44"/>
  <c r="D80" i="44" s="1"/>
  <c r="E79" i="44"/>
  <c r="C79" i="44"/>
  <c r="D79" i="44" s="1"/>
  <c r="E78" i="44"/>
  <c r="C78" i="44"/>
  <c r="D78" i="44" s="1"/>
  <c r="E77" i="44"/>
  <c r="C77" i="44"/>
  <c r="D77" i="44" s="1"/>
  <c r="E76" i="44"/>
  <c r="C76" i="44"/>
  <c r="D76" i="44" s="1"/>
  <c r="E75" i="44"/>
  <c r="C75" i="44"/>
  <c r="D75" i="44" s="1"/>
  <c r="F74" i="44"/>
  <c r="E74" i="44"/>
  <c r="C74" i="44"/>
  <c r="D74" i="44" s="1"/>
  <c r="F73" i="44"/>
  <c r="E73" i="44"/>
  <c r="C73" i="44"/>
  <c r="D73" i="44" s="1"/>
  <c r="C71" i="44"/>
  <c r="D71" i="44" s="1"/>
  <c r="E70" i="44"/>
  <c r="C70" i="44"/>
  <c r="D70" i="44" s="1"/>
  <c r="E69" i="44"/>
  <c r="C69" i="44"/>
  <c r="D69" i="44" s="1"/>
  <c r="E68" i="44"/>
  <c r="D68" i="44"/>
  <c r="C68" i="44"/>
  <c r="E67" i="44"/>
  <c r="C67" i="44"/>
  <c r="D67" i="44" s="1"/>
  <c r="F66" i="44"/>
  <c r="F65" i="44" s="1"/>
  <c r="E66" i="44"/>
  <c r="C66" i="44"/>
  <c r="D66" i="44" s="1"/>
  <c r="E65" i="44"/>
  <c r="C65" i="44"/>
  <c r="D65" i="44" s="1"/>
  <c r="E63" i="44"/>
  <c r="C63" i="44"/>
  <c r="D63" i="44" s="1"/>
  <c r="F62" i="44"/>
  <c r="F60" i="44" s="1"/>
  <c r="E62" i="44"/>
  <c r="C62" i="44"/>
  <c r="D62" i="44" s="1"/>
  <c r="F61" i="44"/>
  <c r="F59" i="44" s="1"/>
  <c r="E61" i="44"/>
  <c r="C61" i="44"/>
  <c r="G62" i="44" s="1"/>
  <c r="G60" i="44" s="1"/>
  <c r="E60" i="44"/>
  <c r="C60" i="44"/>
  <c r="E59" i="44"/>
  <c r="C59" i="44"/>
  <c r="D59" i="44" s="1"/>
  <c r="E57" i="44"/>
  <c r="C57" i="44"/>
  <c r="D57" i="44" s="1"/>
  <c r="E55" i="44"/>
  <c r="C55" i="44"/>
  <c r="D55" i="44" s="1"/>
  <c r="E54" i="44"/>
  <c r="C54" i="44"/>
  <c r="D54" i="44" s="1"/>
  <c r="E53" i="44"/>
  <c r="D53" i="44"/>
  <c r="C53" i="44"/>
  <c r="E51" i="44"/>
  <c r="C51" i="44"/>
  <c r="D51" i="44" s="1"/>
  <c r="F50" i="44"/>
  <c r="E50" i="44"/>
  <c r="C50" i="44"/>
  <c r="D50" i="44" s="1"/>
  <c r="F49" i="44"/>
  <c r="E49" i="44"/>
  <c r="C49" i="44"/>
  <c r="D49" i="44" s="1"/>
  <c r="C47" i="44"/>
  <c r="D47" i="44" s="1"/>
  <c r="E46" i="44"/>
  <c r="C46" i="44"/>
  <c r="D46" i="44" s="1"/>
  <c r="E45" i="44"/>
  <c r="C45" i="44"/>
  <c r="D45" i="44" s="1"/>
  <c r="E44" i="44"/>
  <c r="C44" i="44"/>
  <c r="D44" i="44" s="1"/>
  <c r="E43" i="44"/>
  <c r="C43" i="44"/>
  <c r="D43" i="44" s="1"/>
  <c r="E42" i="44"/>
  <c r="C42" i="44"/>
  <c r="D42" i="44" s="1"/>
  <c r="F41" i="44"/>
  <c r="F40" i="44" s="1"/>
  <c r="E41" i="44"/>
  <c r="C41" i="44"/>
  <c r="E40" i="44"/>
  <c r="C40" i="44"/>
  <c r="D40" i="44" s="1"/>
  <c r="E38" i="44"/>
  <c r="C38" i="44"/>
  <c r="D38" i="44" s="1"/>
  <c r="G37" i="44"/>
  <c r="F37" i="44"/>
  <c r="F36" i="44" s="1"/>
  <c r="E37" i="44"/>
  <c r="C37" i="44"/>
  <c r="D37" i="44" s="1"/>
  <c r="E36" i="44"/>
  <c r="C36" i="44"/>
  <c r="D36" i="44" s="1"/>
  <c r="C34" i="44"/>
  <c r="D34" i="44" s="1"/>
  <c r="E33" i="44"/>
  <c r="C33" i="44"/>
  <c r="D33" i="44" s="1"/>
  <c r="E32" i="44"/>
  <c r="C32" i="44"/>
  <c r="D32" i="44" s="1"/>
  <c r="E31" i="44"/>
  <c r="C31" i="44"/>
  <c r="D31" i="44" s="1"/>
  <c r="E30" i="44"/>
  <c r="C30" i="44"/>
  <c r="D30" i="44" s="1"/>
  <c r="F29" i="44"/>
  <c r="E29" i="44"/>
  <c r="C29" i="44"/>
  <c r="D29" i="44" s="1"/>
  <c r="F28" i="44"/>
  <c r="E28" i="44"/>
  <c r="C28" i="44"/>
  <c r="D28" i="44" s="1"/>
  <c r="E26" i="44"/>
  <c r="C26" i="44"/>
  <c r="D26" i="44" s="1"/>
  <c r="H24" i="44"/>
  <c r="E24" i="44"/>
  <c r="C24" i="44"/>
  <c r="D24" i="44" s="1"/>
  <c r="H22" i="44"/>
  <c r="E22" i="44"/>
  <c r="C22" i="44"/>
  <c r="I22" i="44" s="1"/>
  <c r="I21" i="44"/>
  <c r="H21" i="44"/>
  <c r="G21" i="44"/>
  <c r="F21" i="44"/>
  <c r="E21" i="44"/>
  <c r="C21" i="44"/>
  <c r="D21" i="44" s="1"/>
  <c r="H20" i="44"/>
  <c r="F20" i="44"/>
  <c r="E20" i="44"/>
  <c r="C20" i="44"/>
  <c r="D20" i="44" s="1"/>
  <c r="E18" i="44"/>
  <c r="C18" i="44"/>
  <c r="D18" i="44" s="1"/>
  <c r="C16" i="44"/>
  <c r="D16" i="44" s="1"/>
  <c r="E15" i="44"/>
  <c r="C15" i="44"/>
  <c r="D15" i="44" s="1"/>
  <c r="E14" i="44"/>
  <c r="C14" i="44"/>
  <c r="D14" i="44" s="1"/>
  <c r="E13" i="44"/>
  <c r="C13" i="44"/>
  <c r="D13" i="44" s="1"/>
  <c r="E12" i="44"/>
  <c r="C12" i="44"/>
  <c r="D12" i="44" s="1"/>
  <c r="E11" i="44"/>
  <c r="C11" i="44"/>
  <c r="D11" i="44" s="1"/>
  <c r="F10" i="44"/>
  <c r="F9" i="44" s="1"/>
  <c r="E10" i="44"/>
  <c r="C10" i="44"/>
  <c r="D10" i="44" s="1"/>
  <c r="E9" i="44"/>
  <c r="C9" i="44"/>
  <c r="D9" i="44" s="1"/>
  <c r="E7" i="44"/>
  <c r="C7" i="44"/>
  <c r="D7" i="44" s="1"/>
  <c r="E123" i="43"/>
  <c r="C123" i="43"/>
  <c r="D123" i="43" s="1"/>
  <c r="E120" i="43"/>
  <c r="C120" i="43"/>
  <c r="D120" i="43" s="1"/>
  <c r="E119" i="43"/>
  <c r="C119" i="43"/>
  <c r="D119" i="43" s="1"/>
  <c r="E118" i="43"/>
  <c r="C118" i="43"/>
  <c r="D118" i="43" s="1"/>
  <c r="E115" i="43"/>
  <c r="C115" i="43"/>
  <c r="D115" i="43" s="1"/>
  <c r="E114" i="43"/>
  <c r="C114" i="43"/>
  <c r="D114" i="43" s="1"/>
  <c r="E111" i="43"/>
  <c r="C111" i="43"/>
  <c r="D111" i="43" s="1"/>
  <c r="E110" i="43"/>
  <c r="C110" i="43"/>
  <c r="D110" i="43" s="1"/>
  <c r="E109" i="43"/>
  <c r="D109" i="43"/>
  <c r="C109" i="43"/>
  <c r="C104" i="43"/>
  <c r="D104" i="43" s="1"/>
  <c r="E103" i="43"/>
  <c r="C103" i="43"/>
  <c r="D103" i="43" s="1"/>
  <c r="E102" i="43"/>
  <c r="C102" i="43"/>
  <c r="D102" i="43" s="1"/>
  <c r="E101" i="43"/>
  <c r="C101" i="43"/>
  <c r="D101" i="43" s="1"/>
  <c r="E100" i="43"/>
  <c r="C100" i="43"/>
  <c r="D100" i="43" s="1"/>
  <c r="E99" i="43"/>
  <c r="C99" i="43"/>
  <c r="D99" i="43" s="1"/>
  <c r="F98" i="43"/>
  <c r="E98" i="43"/>
  <c r="C98" i="43"/>
  <c r="G98" i="43" s="1"/>
  <c r="F97" i="43"/>
  <c r="E97" i="43"/>
  <c r="C97" i="43"/>
  <c r="D97" i="43" s="1"/>
  <c r="C95" i="43"/>
  <c r="D95" i="43" s="1"/>
  <c r="E94" i="43"/>
  <c r="C94" i="43"/>
  <c r="D94" i="43" s="1"/>
  <c r="E93" i="43"/>
  <c r="C93" i="43"/>
  <c r="D93" i="43" s="1"/>
  <c r="E92" i="43"/>
  <c r="C92" i="43"/>
  <c r="D92" i="43" s="1"/>
  <c r="E91" i="43"/>
  <c r="C91" i="43"/>
  <c r="D91" i="43" s="1"/>
  <c r="F90" i="43"/>
  <c r="F89" i="43" s="1"/>
  <c r="E90" i="43"/>
  <c r="C90" i="43"/>
  <c r="E89" i="43"/>
  <c r="C89" i="43"/>
  <c r="D89" i="43" s="1"/>
  <c r="E87" i="43"/>
  <c r="C87" i="43"/>
  <c r="D87" i="43" s="1"/>
  <c r="E86" i="43"/>
  <c r="C86" i="43"/>
  <c r="D86" i="43" s="1"/>
  <c r="F85" i="43"/>
  <c r="E85" i="43"/>
  <c r="C85" i="43"/>
  <c r="F84" i="43"/>
  <c r="E84" i="43"/>
  <c r="C84" i="43"/>
  <c r="D84" i="43" s="1"/>
  <c r="E82" i="43"/>
  <c r="C82" i="43"/>
  <c r="D82" i="43" s="1"/>
  <c r="C80" i="43"/>
  <c r="D80" i="43" s="1"/>
  <c r="E79" i="43"/>
  <c r="C79" i="43"/>
  <c r="D79" i="43" s="1"/>
  <c r="E78" i="43"/>
  <c r="C78" i="43"/>
  <c r="D78" i="43" s="1"/>
  <c r="E77" i="43"/>
  <c r="C77" i="43"/>
  <c r="D77" i="43" s="1"/>
  <c r="E76" i="43"/>
  <c r="C76" i="43"/>
  <c r="D76" i="43" s="1"/>
  <c r="E75" i="43"/>
  <c r="C75" i="43"/>
  <c r="D75" i="43" s="1"/>
  <c r="F74" i="43"/>
  <c r="E74" i="43"/>
  <c r="C74" i="43"/>
  <c r="D74" i="43" s="1"/>
  <c r="F73" i="43"/>
  <c r="E73" i="43"/>
  <c r="C73" i="43"/>
  <c r="D73" i="43" s="1"/>
  <c r="C71" i="43"/>
  <c r="D71" i="43" s="1"/>
  <c r="E70" i="43"/>
  <c r="C70" i="43"/>
  <c r="D70" i="43" s="1"/>
  <c r="E69" i="43"/>
  <c r="C69" i="43"/>
  <c r="D69" i="43" s="1"/>
  <c r="E68" i="43"/>
  <c r="C68" i="43"/>
  <c r="D68" i="43" s="1"/>
  <c r="E67" i="43"/>
  <c r="C67" i="43"/>
  <c r="D67" i="43" s="1"/>
  <c r="F66" i="43"/>
  <c r="F65" i="43" s="1"/>
  <c r="E66" i="43"/>
  <c r="C66" i="43"/>
  <c r="D66" i="43" s="1"/>
  <c r="E65" i="43"/>
  <c r="C65" i="43"/>
  <c r="D65" i="43" s="1"/>
  <c r="E63" i="43"/>
  <c r="C63" i="43"/>
  <c r="F62" i="43"/>
  <c r="F60" i="43" s="1"/>
  <c r="E62" i="43"/>
  <c r="C62" i="43"/>
  <c r="D62" i="43" s="1"/>
  <c r="F61" i="43"/>
  <c r="F59" i="43" s="1"/>
  <c r="E61" i="43"/>
  <c r="C61" i="43"/>
  <c r="E60" i="43"/>
  <c r="C60" i="43"/>
  <c r="D60" i="43" s="1"/>
  <c r="E59" i="43"/>
  <c r="C59" i="43"/>
  <c r="D59" i="43" s="1"/>
  <c r="E57" i="43"/>
  <c r="C57" i="43"/>
  <c r="D57" i="43" s="1"/>
  <c r="E55" i="43"/>
  <c r="C55" i="43"/>
  <c r="D55" i="43" s="1"/>
  <c r="E54" i="43"/>
  <c r="C54" i="43"/>
  <c r="D54" i="43" s="1"/>
  <c r="E53" i="43"/>
  <c r="C53" i="43"/>
  <c r="D53" i="43" s="1"/>
  <c r="E51" i="43"/>
  <c r="C51" i="43"/>
  <c r="D51" i="43" s="1"/>
  <c r="F50" i="43"/>
  <c r="E50" i="43"/>
  <c r="C50" i="43"/>
  <c r="D50" i="43" s="1"/>
  <c r="F49" i="43"/>
  <c r="E49" i="43"/>
  <c r="C49" i="43"/>
  <c r="D49" i="43" s="1"/>
  <c r="C47" i="43"/>
  <c r="D47" i="43" s="1"/>
  <c r="E46" i="43"/>
  <c r="C46" i="43"/>
  <c r="D46" i="43" s="1"/>
  <c r="E45" i="43"/>
  <c r="C45" i="43"/>
  <c r="D45" i="43" s="1"/>
  <c r="E44" i="43"/>
  <c r="C44" i="43"/>
  <c r="D44" i="43" s="1"/>
  <c r="E43" i="43"/>
  <c r="C43" i="43"/>
  <c r="D43" i="43" s="1"/>
  <c r="E42" i="43"/>
  <c r="C42" i="43"/>
  <c r="D42" i="43" s="1"/>
  <c r="F41" i="43"/>
  <c r="F40" i="43" s="1"/>
  <c r="E41" i="43"/>
  <c r="C41" i="43"/>
  <c r="G41" i="43" s="1"/>
  <c r="E40" i="43"/>
  <c r="C40" i="43"/>
  <c r="D40" i="43" s="1"/>
  <c r="E38" i="43"/>
  <c r="C38" i="43"/>
  <c r="D38" i="43" s="1"/>
  <c r="F37" i="43"/>
  <c r="F36" i="43" s="1"/>
  <c r="E37" i="43"/>
  <c r="C37" i="43"/>
  <c r="D37" i="43" s="1"/>
  <c r="E36" i="43"/>
  <c r="D36" i="43"/>
  <c r="C36" i="43"/>
  <c r="C34" i="43"/>
  <c r="D34" i="43" s="1"/>
  <c r="E33" i="43"/>
  <c r="C33" i="43"/>
  <c r="D33" i="43" s="1"/>
  <c r="E32" i="43"/>
  <c r="C32" i="43"/>
  <c r="D32" i="43" s="1"/>
  <c r="E31" i="43"/>
  <c r="C31" i="43"/>
  <c r="D31" i="43" s="1"/>
  <c r="E30" i="43"/>
  <c r="C30" i="43"/>
  <c r="D30" i="43" s="1"/>
  <c r="F29" i="43"/>
  <c r="F28" i="43" s="1"/>
  <c r="E29" i="43"/>
  <c r="C29" i="43"/>
  <c r="D29" i="43" s="1"/>
  <c r="E28" i="43"/>
  <c r="C28" i="43"/>
  <c r="D28" i="43" s="1"/>
  <c r="E26" i="43"/>
  <c r="C26" i="43"/>
  <c r="D26" i="43" s="1"/>
  <c r="H24" i="43"/>
  <c r="E24" i="43"/>
  <c r="C24" i="43"/>
  <c r="D24" i="43" s="1"/>
  <c r="H22" i="43"/>
  <c r="E22" i="43"/>
  <c r="C22" i="43"/>
  <c r="I22" i="43" s="1"/>
  <c r="H21" i="43"/>
  <c r="F21" i="43"/>
  <c r="E21" i="43"/>
  <c r="C21" i="43"/>
  <c r="D21" i="43" s="1"/>
  <c r="H20" i="43"/>
  <c r="F20" i="43"/>
  <c r="E20" i="43"/>
  <c r="C20" i="43"/>
  <c r="I20" i="43" s="1"/>
  <c r="E18" i="43"/>
  <c r="C18" i="43"/>
  <c r="D18" i="43" s="1"/>
  <c r="C16" i="43"/>
  <c r="D16" i="43" s="1"/>
  <c r="E15" i="43"/>
  <c r="C15" i="43"/>
  <c r="D15" i="43" s="1"/>
  <c r="E14" i="43"/>
  <c r="C14" i="43"/>
  <c r="D14" i="43" s="1"/>
  <c r="E13" i="43"/>
  <c r="C13" i="43"/>
  <c r="D13" i="43" s="1"/>
  <c r="E12" i="43"/>
  <c r="C12" i="43"/>
  <c r="D12" i="43" s="1"/>
  <c r="E11" i="43"/>
  <c r="C11" i="43"/>
  <c r="D11" i="43" s="1"/>
  <c r="F10" i="43"/>
  <c r="E10" i="43"/>
  <c r="C10" i="43"/>
  <c r="D10" i="43" s="1"/>
  <c r="F9" i="43"/>
  <c r="E9" i="43"/>
  <c r="C9" i="43"/>
  <c r="D9" i="43" s="1"/>
  <c r="E7" i="43"/>
  <c r="C7" i="43"/>
  <c r="D7" i="43" s="1"/>
  <c r="G26" i="48" l="1"/>
  <c r="G25" i="48" s="1"/>
  <c r="G56" i="48"/>
  <c r="G55" i="48" s="1"/>
  <c r="G62" i="48"/>
  <c r="G51" i="47"/>
  <c r="G15" i="47"/>
  <c r="G14" i="47" s="1"/>
  <c r="G46" i="47"/>
  <c r="G10" i="47"/>
  <c r="G9" i="47" s="1"/>
  <c r="G52" i="47"/>
  <c r="G9" i="46"/>
  <c r="G22" i="46"/>
  <c r="G20" i="46"/>
  <c r="D19" i="46"/>
  <c r="G17" i="46"/>
  <c r="G19" i="45"/>
  <c r="D22" i="45"/>
  <c r="G9" i="45"/>
  <c r="G17" i="45"/>
  <c r="G97" i="43"/>
  <c r="G40" i="43"/>
  <c r="G74" i="44"/>
  <c r="G41" i="44"/>
  <c r="G40" i="44" s="1"/>
  <c r="G62" i="43"/>
  <c r="G60" i="43" s="1"/>
  <c r="G61" i="43"/>
  <c r="G59" i="43" s="1"/>
  <c r="G29" i="43"/>
  <c r="G28" i="43" s="1"/>
  <c r="I21" i="43"/>
  <c r="G52" i="48"/>
  <c r="G51" i="48" s="1"/>
  <c r="G47" i="48"/>
  <c r="G46" i="48" s="1"/>
  <c r="D15" i="47"/>
  <c r="G32" i="47"/>
  <c r="G31" i="47" s="1"/>
  <c r="D47" i="47"/>
  <c r="D33" i="47"/>
  <c r="G19" i="47"/>
  <c r="G18" i="47" s="1"/>
  <c r="G69" i="47"/>
  <c r="G68" i="47" s="1"/>
  <c r="G26" i="47"/>
  <c r="G25" i="47" s="1"/>
  <c r="D50" i="47"/>
  <c r="D26" i="47"/>
  <c r="G63" i="47"/>
  <c r="D18" i="46"/>
  <c r="G12" i="46"/>
  <c r="D46" i="46"/>
  <c r="D21" i="46"/>
  <c r="G20" i="45"/>
  <c r="G12" i="45"/>
  <c r="G45" i="45"/>
  <c r="G59" i="45"/>
  <c r="G85" i="44"/>
  <c r="G84" i="44" s="1"/>
  <c r="G66" i="44"/>
  <c r="G65" i="44" s="1"/>
  <c r="G90" i="44"/>
  <c r="G89" i="44" s="1"/>
  <c r="G98" i="44"/>
  <c r="G97" i="44" s="1"/>
  <c r="G61" i="44"/>
  <c r="G59" i="44" s="1"/>
  <c r="G73" i="44"/>
  <c r="G29" i="44"/>
  <c r="G28" i="44" s="1"/>
  <c r="G50" i="44"/>
  <c r="G49" i="44" s="1"/>
  <c r="G20" i="44"/>
  <c r="G36" i="44"/>
  <c r="G74" i="43"/>
  <c r="G73" i="43" s="1"/>
  <c r="G90" i="43"/>
  <c r="G89" i="43" s="1"/>
  <c r="G85" i="43"/>
  <c r="G84" i="43" s="1"/>
  <c r="G66" i="43"/>
  <c r="G65" i="43" s="1"/>
  <c r="G10" i="43"/>
  <c r="G9" i="43" s="1"/>
  <c r="D20" i="43"/>
  <c r="G21" i="43"/>
  <c r="G20" i="43" s="1"/>
  <c r="G50" i="43"/>
  <c r="G49" i="43" s="1"/>
  <c r="G37" i="43"/>
  <c r="G36" i="43" s="1"/>
  <c r="G68" i="48"/>
  <c r="D26" i="48"/>
  <c r="G10" i="48"/>
  <c r="G9" i="48" s="1"/>
  <c r="G15" i="48"/>
  <c r="G14" i="48" s="1"/>
  <c r="D54" i="48"/>
  <c r="D62" i="48"/>
  <c r="D67" i="48"/>
  <c r="G19" i="48"/>
  <c r="G18" i="48" s="1"/>
  <c r="D31" i="48"/>
  <c r="G32" i="48"/>
  <c r="D47" i="48"/>
  <c r="D55" i="48"/>
  <c r="D68" i="48"/>
  <c r="D51" i="48"/>
  <c r="D46" i="47"/>
  <c r="D51" i="47"/>
  <c r="D62" i="47"/>
  <c r="G56" i="47"/>
  <c r="G55" i="47" s="1"/>
  <c r="G62" i="47"/>
  <c r="G7" i="46"/>
  <c r="G26" i="46"/>
  <c r="G24" i="46"/>
  <c r="G23" i="46"/>
  <c r="G60" i="46"/>
  <c r="D61" i="46"/>
  <c r="D61" i="45"/>
  <c r="D21" i="45"/>
  <c r="D46" i="45"/>
  <c r="D58" i="45"/>
  <c r="D7" i="45"/>
  <c r="D26" i="45"/>
  <c r="D60" i="45"/>
  <c r="G18" i="45"/>
  <c r="D24" i="45"/>
  <c r="D23" i="45"/>
  <c r="G10" i="44"/>
  <c r="G9" i="44" s="1"/>
  <c r="D41" i="44"/>
  <c r="I20" i="44"/>
  <c r="D61" i="44"/>
  <c r="D85" i="44"/>
  <c r="D90" i="44"/>
  <c r="D98" i="44"/>
  <c r="D22" i="44"/>
  <c r="D60" i="44"/>
  <c r="D41" i="43"/>
  <c r="D61" i="43"/>
  <c r="D85" i="43"/>
  <c r="D90" i="43"/>
  <c r="D98" i="43"/>
  <c r="D22" i="43"/>
  <c r="D63" i="43"/>
  <c r="E104" i="14" l="1"/>
  <c r="E95" i="14"/>
  <c r="E47" i="14"/>
  <c r="E34" i="14"/>
  <c r="E15" i="14"/>
  <c r="E16" i="14"/>
  <c r="E7" i="14"/>
  <c r="E36" i="40"/>
  <c r="E23" i="40"/>
  <c r="E7" i="40"/>
  <c r="E72" i="39"/>
  <c r="E59" i="39"/>
  <c r="E36" i="39"/>
  <c r="E72" i="22"/>
  <c r="E61" i="22"/>
  <c r="E59" i="22"/>
  <c r="E39" i="22"/>
  <c r="E36" i="22"/>
  <c r="E35" i="22"/>
  <c r="E23" i="22"/>
  <c r="E11" i="22"/>
  <c r="E41" i="14"/>
  <c r="E36" i="14"/>
  <c r="E22" i="14"/>
  <c r="E33" i="14"/>
  <c r="E9" i="14" l="1"/>
  <c r="C7" i="14" l="1"/>
  <c r="C26" i="41" l="1"/>
  <c r="C7" i="35" l="1"/>
  <c r="D7" i="35" s="1"/>
  <c r="E7" i="35"/>
  <c r="C9" i="35"/>
  <c r="D9" i="35" s="1"/>
  <c r="E9" i="35"/>
  <c r="C10" i="35"/>
  <c r="D10" i="35" s="1"/>
  <c r="E10" i="35"/>
  <c r="C11" i="35"/>
  <c r="D11" i="35" s="1"/>
  <c r="E11" i="35"/>
  <c r="C12" i="35"/>
  <c r="D12" i="35" s="1"/>
  <c r="E12" i="35"/>
  <c r="C13" i="35"/>
  <c r="D13" i="35" s="1"/>
  <c r="E13" i="35"/>
  <c r="C14" i="35"/>
  <c r="D14" i="35" s="1"/>
  <c r="E14" i="35"/>
  <c r="C15" i="35"/>
  <c r="D15" i="35" s="1"/>
  <c r="C16" i="35"/>
  <c r="D16" i="35" s="1"/>
  <c r="C18" i="35"/>
  <c r="D18" i="35" s="1"/>
  <c r="E18" i="35"/>
  <c r="C20" i="35"/>
  <c r="D20" i="35" s="1"/>
  <c r="E20" i="35"/>
  <c r="C21" i="35"/>
  <c r="D21" i="35" s="1"/>
  <c r="E21" i="35"/>
  <c r="C22" i="35"/>
  <c r="D22" i="35"/>
  <c r="E22" i="35"/>
  <c r="C24" i="35"/>
  <c r="D24" i="35" s="1"/>
  <c r="E24" i="35"/>
  <c r="C26" i="35"/>
  <c r="D26" i="35" s="1"/>
  <c r="E26" i="35"/>
  <c r="C28" i="35"/>
  <c r="D28" i="35" s="1"/>
  <c r="E28" i="35"/>
  <c r="C29" i="35"/>
  <c r="D29" i="35" s="1"/>
  <c r="E29" i="35"/>
  <c r="C30" i="35"/>
  <c r="D30" i="35" s="1"/>
  <c r="E30" i="35"/>
  <c r="C31" i="35"/>
  <c r="D31" i="35" s="1"/>
  <c r="E31" i="35"/>
  <c r="C32" i="35"/>
  <c r="D32" i="35" s="1"/>
  <c r="E32" i="35"/>
  <c r="C33" i="35"/>
  <c r="D33" i="35" s="1"/>
  <c r="E33" i="35"/>
  <c r="C34" i="35"/>
  <c r="D34" i="35" s="1"/>
  <c r="C36" i="35"/>
  <c r="D36" i="35" s="1"/>
  <c r="E36" i="35"/>
  <c r="C37" i="35"/>
  <c r="D37" i="35" s="1"/>
  <c r="E37" i="35"/>
  <c r="C38" i="35"/>
  <c r="D38" i="35" s="1"/>
  <c r="E38" i="35"/>
  <c r="C40" i="35"/>
  <c r="D40" i="35" s="1"/>
  <c r="E40" i="35"/>
  <c r="C41" i="35"/>
  <c r="D41" i="35" s="1"/>
  <c r="E41" i="35"/>
  <c r="C42" i="35"/>
  <c r="D42" i="35" s="1"/>
  <c r="E42" i="35"/>
  <c r="C43" i="35"/>
  <c r="D43" i="35" s="1"/>
  <c r="E43" i="35"/>
  <c r="C44" i="35"/>
  <c r="D44" i="35" s="1"/>
  <c r="E44" i="35"/>
  <c r="C45" i="35"/>
  <c r="D45" i="35" s="1"/>
  <c r="E45" i="35"/>
  <c r="C46" i="35"/>
  <c r="D46" i="35" s="1"/>
  <c r="E46" i="35"/>
  <c r="C47" i="35"/>
  <c r="D47" i="35" s="1"/>
  <c r="C49" i="35"/>
  <c r="D49" i="35" s="1"/>
  <c r="E49" i="35"/>
  <c r="C50" i="35"/>
  <c r="D50" i="35" s="1"/>
  <c r="E50" i="35"/>
  <c r="C51" i="35"/>
  <c r="D51" i="35" s="1"/>
  <c r="E51" i="35"/>
  <c r="E53" i="35"/>
  <c r="C53" i="35"/>
  <c r="D53" i="35" s="1"/>
  <c r="C54" i="35"/>
  <c r="D54" i="35" s="1"/>
  <c r="E54" i="35"/>
  <c r="C55" i="35"/>
  <c r="D55" i="35" s="1"/>
  <c r="E55" i="35"/>
  <c r="C57" i="35"/>
  <c r="D57" i="35" s="1"/>
  <c r="E57" i="35"/>
  <c r="C59" i="35"/>
  <c r="D59" i="35" s="1"/>
  <c r="E59" i="35"/>
  <c r="C60" i="35"/>
  <c r="D60" i="35" s="1"/>
  <c r="E60" i="35"/>
  <c r="C61" i="35"/>
  <c r="D61" i="35" s="1"/>
  <c r="E61" i="35"/>
  <c r="C62" i="35"/>
  <c r="D62" i="35" s="1"/>
  <c r="E62" i="35"/>
  <c r="C63" i="35"/>
  <c r="D63" i="35" s="1"/>
  <c r="E63" i="35"/>
  <c r="C65" i="35"/>
  <c r="D65" i="35" s="1"/>
  <c r="E65" i="35"/>
  <c r="C66" i="35"/>
  <c r="D66" i="35" s="1"/>
  <c r="E66" i="35"/>
  <c r="C67" i="35"/>
  <c r="D67" i="35" s="1"/>
  <c r="E67" i="35"/>
  <c r="C68" i="35"/>
  <c r="D68" i="35" s="1"/>
  <c r="E68" i="35"/>
  <c r="C69" i="35"/>
  <c r="D69" i="35" s="1"/>
  <c r="E69" i="35"/>
  <c r="C70" i="35"/>
  <c r="D70" i="35" s="1"/>
  <c r="E70" i="35"/>
  <c r="C71" i="35"/>
  <c r="D71" i="35" s="1"/>
  <c r="C73" i="35"/>
  <c r="D73" i="35" s="1"/>
  <c r="E73" i="35"/>
  <c r="C74" i="35"/>
  <c r="D74" i="35" s="1"/>
  <c r="E74" i="35"/>
  <c r="C75" i="35"/>
  <c r="D75" i="35" s="1"/>
  <c r="E75" i="35"/>
  <c r="C76" i="35"/>
  <c r="D76" i="35" s="1"/>
  <c r="E76" i="35"/>
  <c r="C77" i="35"/>
  <c r="D77" i="35" s="1"/>
  <c r="E77" i="35"/>
  <c r="C78" i="35"/>
  <c r="D78" i="35" s="1"/>
  <c r="E78" i="35"/>
  <c r="C79" i="35"/>
  <c r="D79" i="35" s="1"/>
  <c r="E79" i="35"/>
  <c r="C80" i="35"/>
  <c r="C82" i="35"/>
  <c r="D82" i="35" s="1"/>
  <c r="E82" i="35"/>
  <c r="C84" i="35"/>
  <c r="D84" i="35" s="1"/>
  <c r="E84" i="35"/>
  <c r="C85" i="35"/>
  <c r="D85" i="35" s="1"/>
  <c r="E85" i="35"/>
  <c r="C86" i="35"/>
  <c r="D86" i="35" s="1"/>
  <c r="E86" i="35"/>
  <c r="C87" i="35"/>
  <c r="D87" i="35" s="1"/>
  <c r="E87" i="35"/>
  <c r="C89" i="35"/>
  <c r="D89" i="35" s="1"/>
  <c r="E89" i="35"/>
  <c r="C90" i="35"/>
  <c r="D90" i="35" s="1"/>
  <c r="E90" i="35"/>
  <c r="C91" i="35"/>
  <c r="D91" i="35" s="1"/>
  <c r="E91" i="35"/>
  <c r="C92" i="35"/>
  <c r="D92" i="35" s="1"/>
  <c r="E92" i="35"/>
  <c r="C93" i="35"/>
  <c r="D93" i="35" s="1"/>
  <c r="E93" i="35"/>
  <c r="C94" i="35"/>
  <c r="D94" i="35" s="1"/>
  <c r="E94" i="35"/>
  <c r="C95" i="35"/>
  <c r="D95" i="35" s="1"/>
  <c r="C97" i="35"/>
  <c r="D97" i="35" s="1"/>
  <c r="E97" i="35"/>
  <c r="C98" i="35"/>
  <c r="D98" i="35" s="1"/>
  <c r="E98" i="35"/>
  <c r="C99" i="35"/>
  <c r="D99" i="35" s="1"/>
  <c r="E99" i="35"/>
  <c r="C100" i="35"/>
  <c r="D100" i="35" s="1"/>
  <c r="E100" i="35"/>
  <c r="C101" i="35"/>
  <c r="D101" i="35" s="1"/>
  <c r="E101" i="35"/>
  <c r="C102" i="35"/>
  <c r="D102" i="35" s="1"/>
  <c r="E102" i="35"/>
  <c r="C103" i="35"/>
  <c r="D103" i="35" s="1"/>
  <c r="E103" i="35"/>
  <c r="C104" i="35"/>
  <c r="D104" i="35" s="1"/>
  <c r="C109" i="35"/>
  <c r="D109" i="35" s="1"/>
  <c r="E109" i="35"/>
  <c r="C110" i="35"/>
  <c r="D110" i="35" s="1"/>
  <c r="E110" i="35"/>
  <c r="C111" i="35"/>
  <c r="D111" i="35" s="1"/>
  <c r="E111" i="35"/>
  <c r="C114" i="35"/>
  <c r="D114" i="35" s="1"/>
  <c r="E114" i="35"/>
  <c r="C115" i="35"/>
  <c r="D115" i="35" s="1"/>
  <c r="E115" i="35"/>
  <c r="C118" i="35"/>
  <c r="D118" i="35" s="1"/>
  <c r="E118" i="35"/>
  <c r="C119" i="35"/>
  <c r="D119" i="35" s="1"/>
  <c r="E119" i="35"/>
  <c r="C120" i="35"/>
  <c r="D120" i="35" s="1"/>
  <c r="E120" i="35"/>
  <c r="C123" i="35"/>
  <c r="D123" i="35" s="1"/>
  <c r="E123" i="35"/>
  <c r="B5" i="36" l="1"/>
  <c r="B4" i="36"/>
  <c r="B5" i="35"/>
  <c r="B4" i="35"/>
  <c r="A3" i="36"/>
  <c r="A3" i="35"/>
  <c r="E54" i="36" l="1"/>
  <c r="C54" i="36"/>
  <c r="D54" i="36" s="1"/>
  <c r="E55" i="36"/>
  <c r="C55" i="36"/>
  <c r="D55" i="36" s="1"/>
  <c r="E53" i="36"/>
  <c r="C53" i="36"/>
  <c r="D53" i="36" s="1"/>
  <c r="E120" i="36"/>
  <c r="C120" i="36"/>
  <c r="D120" i="36" s="1"/>
  <c r="E53" i="14"/>
  <c r="C53" i="14"/>
  <c r="D53" i="14" s="1"/>
  <c r="E54" i="14"/>
  <c r="C54" i="14"/>
  <c r="D54" i="14" s="1"/>
  <c r="E55" i="14" l="1"/>
  <c r="C55" i="14"/>
  <c r="D55" i="14" s="1"/>
  <c r="E120" i="14"/>
  <c r="C120" i="14"/>
  <c r="D120" i="14" s="1"/>
  <c r="C80" i="36" l="1"/>
  <c r="C34" i="36"/>
  <c r="E55" i="42" l="1"/>
  <c r="C55" i="42"/>
  <c r="D55" i="42" s="1"/>
  <c r="E54" i="42"/>
  <c r="C54" i="42"/>
  <c r="D54" i="42" s="1"/>
  <c r="E53" i="42"/>
  <c r="C53" i="42"/>
  <c r="D53" i="42" s="1"/>
  <c r="E51" i="42"/>
  <c r="C51" i="42"/>
  <c r="D51" i="42" s="1"/>
  <c r="E49" i="42"/>
  <c r="C49" i="42"/>
  <c r="D49" i="42" s="1"/>
  <c r="E48" i="42"/>
  <c r="C48" i="42"/>
  <c r="D48" i="42" s="1"/>
  <c r="E46" i="42"/>
  <c r="C46" i="42"/>
  <c r="D46" i="42" s="1"/>
  <c r="E44" i="42"/>
  <c r="C44" i="42"/>
  <c r="D44" i="42" s="1"/>
  <c r="E43" i="42"/>
  <c r="C43" i="42"/>
  <c r="D43" i="42" s="1"/>
  <c r="E42" i="42"/>
  <c r="C42" i="42"/>
  <c r="D42" i="42" s="1"/>
  <c r="E40" i="42"/>
  <c r="C40" i="42"/>
  <c r="D40" i="42" s="1"/>
  <c r="E38" i="42"/>
  <c r="C38" i="42"/>
  <c r="D38" i="42" s="1"/>
  <c r="E37" i="42"/>
  <c r="C37" i="42"/>
  <c r="D37" i="42" s="1"/>
  <c r="E36" i="42"/>
  <c r="C36" i="42"/>
  <c r="D36" i="42" s="1"/>
  <c r="E35" i="42"/>
  <c r="C35" i="42"/>
  <c r="D35" i="42" s="1"/>
  <c r="E34" i="42"/>
  <c r="C34" i="42"/>
  <c r="D34" i="42" s="1"/>
  <c r="E33" i="42"/>
  <c r="C33" i="42"/>
  <c r="D33" i="42" s="1"/>
  <c r="E32" i="42"/>
  <c r="C32" i="42"/>
  <c r="D32" i="42" s="1"/>
  <c r="E31" i="42"/>
  <c r="C31" i="42"/>
  <c r="D31" i="42" s="1"/>
  <c r="E30" i="42"/>
  <c r="C30" i="42"/>
  <c r="D30" i="42" s="1"/>
  <c r="E28" i="42"/>
  <c r="C28" i="42"/>
  <c r="D28" i="42" s="1"/>
  <c r="E26" i="42"/>
  <c r="C26" i="42"/>
  <c r="D26" i="42" s="1"/>
  <c r="E25" i="42"/>
  <c r="C25" i="42"/>
  <c r="D25" i="42" s="1"/>
  <c r="E24" i="42"/>
  <c r="C24" i="42"/>
  <c r="D24" i="42" s="1"/>
  <c r="E23" i="42"/>
  <c r="C23" i="42"/>
  <c r="D23" i="42" s="1"/>
  <c r="E22" i="42"/>
  <c r="C22" i="42"/>
  <c r="D22" i="42" s="1"/>
  <c r="E21" i="42"/>
  <c r="C21" i="42"/>
  <c r="D21" i="42" s="1"/>
  <c r="E20" i="42"/>
  <c r="C20" i="42"/>
  <c r="D20" i="42" s="1"/>
  <c r="C19" i="42"/>
  <c r="D19" i="42" s="1"/>
  <c r="E18" i="42"/>
  <c r="C18" i="42"/>
  <c r="D18" i="42" s="1"/>
  <c r="E17" i="42"/>
  <c r="C17" i="42"/>
  <c r="D17" i="42" s="1"/>
  <c r="E15" i="42"/>
  <c r="C15" i="42"/>
  <c r="D15" i="42" s="1"/>
  <c r="E14" i="42"/>
  <c r="C14" i="42"/>
  <c r="D14" i="42" s="1"/>
  <c r="E13" i="42"/>
  <c r="C13" i="42"/>
  <c r="D13" i="42" s="1"/>
  <c r="E12" i="42"/>
  <c r="C12" i="42"/>
  <c r="D12" i="42" s="1"/>
  <c r="E10" i="42"/>
  <c r="C10" i="42"/>
  <c r="D10" i="42" s="1"/>
  <c r="E9" i="42"/>
  <c r="C9" i="42"/>
  <c r="D9" i="42" s="1"/>
  <c r="E7" i="42"/>
  <c r="C7" i="42"/>
  <c r="D7" i="42" s="1"/>
  <c r="B5" i="42"/>
  <c r="B4" i="42"/>
  <c r="A3" i="42"/>
  <c r="E55" i="41"/>
  <c r="C55" i="41"/>
  <c r="D55" i="41" s="1"/>
  <c r="E54" i="41"/>
  <c r="C54" i="41"/>
  <c r="D54" i="41" s="1"/>
  <c r="E53" i="41"/>
  <c r="C53" i="41"/>
  <c r="D53" i="41" s="1"/>
  <c r="E51" i="41"/>
  <c r="C51" i="41"/>
  <c r="D51" i="41" s="1"/>
  <c r="E49" i="41"/>
  <c r="C49" i="41"/>
  <c r="D49" i="41" s="1"/>
  <c r="E48" i="41"/>
  <c r="C48" i="41"/>
  <c r="D48" i="41" s="1"/>
  <c r="E46" i="41"/>
  <c r="C46" i="41"/>
  <c r="D46" i="41" s="1"/>
  <c r="E44" i="41"/>
  <c r="C44" i="41"/>
  <c r="D44" i="41" s="1"/>
  <c r="E43" i="41"/>
  <c r="C43" i="41"/>
  <c r="D43" i="41" s="1"/>
  <c r="E42" i="41"/>
  <c r="C42" i="41"/>
  <c r="D42" i="41" s="1"/>
  <c r="E40" i="41"/>
  <c r="C40" i="41"/>
  <c r="D40" i="41" s="1"/>
  <c r="E38" i="41"/>
  <c r="C38" i="41"/>
  <c r="D38" i="41" s="1"/>
  <c r="E37" i="41"/>
  <c r="C37" i="41"/>
  <c r="D37" i="41" s="1"/>
  <c r="E36" i="41"/>
  <c r="C36" i="41"/>
  <c r="D36" i="41" s="1"/>
  <c r="E35" i="41"/>
  <c r="C35" i="41"/>
  <c r="D35" i="41" s="1"/>
  <c r="E34" i="41"/>
  <c r="C34" i="41"/>
  <c r="D34" i="41" s="1"/>
  <c r="E33" i="41"/>
  <c r="C33" i="41"/>
  <c r="D33" i="41" s="1"/>
  <c r="E32" i="41"/>
  <c r="C32" i="41"/>
  <c r="D32" i="41" s="1"/>
  <c r="E31" i="41"/>
  <c r="C31" i="41"/>
  <c r="D31" i="41" s="1"/>
  <c r="E30" i="41"/>
  <c r="C30" i="41"/>
  <c r="D30" i="41" s="1"/>
  <c r="E28" i="41"/>
  <c r="C28" i="41"/>
  <c r="D28" i="41" s="1"/>
  <c r="E26" i="41"/>
  <c r="D26" i="41"/>
  <c r="E25" i="41"/>
  <c r="C25" i="41"/>
  <c r="D25" i="41" s="1"/>
  <c r="E24" i="41"/>
  <c r="C24" i="41"/>
  <c r="D24" i="41" s="1"/>
  <c r="E23" i="41"/>
  <c r="C23" i="41"/>
  <c r="D23" i="41" s="1"/>
  <c r="E22" i="41"/>
  <c r="C22" i="41"/>
  <c r="D22" i="41" s="1"/>
  <c r="C21" i="41"/>
  <c r="D21" i="41" s="1"/>
  <c r="E20" i="41"/>
  <c r="C20" i="41"/>
  <c r="D20" i="41" s="1"/>
  <c r="E19" i="41"/>
  <c r="C19" i="41"/>
  <c r="D19" i="41" s="1"/>
  <c r="E18" i="41"/>
  <c r="C18" i="41"/>
  <c r="D18" i="41" s="1"/>
  <c r="E17" i="41"/>
  <c r="C17" i="41"/>
  <c r="D17" i="41" s="1"/>
  <c r="E15" i="41"/>
  <c r="C15" i="41"/>
  <c r="D15" i="41" s="1"/>
  <c r="E14" i="41"/>
  <c r="C14" i="41"/>
  <c r="D14" i="41" s="1"/>
  <c r="E13" i="41"/>
  <c r="C13" i="41"/>
  <c r="D13" i="41" s="1"/>
  <c r="E12" i="41"/>
  <c r="C12" i="41"/>
  <c r="D12" i="41" s="1"/>
  <c r="E10" i="41"/>
  <c r="C10" i="41"/>
  <c r="D10" i="41" s="1"/>
  <c r="E9" i="41"/>
  <c r="C9" i="41"/>
  <c r="D9" i="41" s="1"/>
  <c r="E7" i="41"/>
  <c r="C7" i="41"/>
  <c r="D7" i="41" s="1"/>
  <c r="B5" i="41"/>
  <c r="B4" i="41"/>
  <c r="A3" i="41"/>
  <c r="E78" i="40"/>
  <c r="C78" i="40"/>
  <c r="D78" i="40" s="1"/>
  <c r="E77" i="40"/>
  <c r="C77" i="40"/>
  <c r="D77" i="40" s="1"/>
  <c r="E76" i="40"/>
  <c r="C76" i="40"/>
  <c r="D76" i="40" s="1"/>
  <c r="E75" i="40"/>
  <c r="C75" i="40"/>
  <c r="D75" i="40" s="1"/>
  <c r="C72" i="40"/>
  <c r="D72" i="40" s="1"/>
  <c r="E71" i="40"/>
  <c r="C71" i="40"/>
  <c r="D71" i="40" s="1"/>
  <c r="E70" i="40"/>
  <c r="C70" i="40"/>
  <c r="D70" i="40" s="1"/>
  <c r="F69" i="40"/>
  <c r="F68" i="40" s="1"/>
  <c r="E69" i="40"/>
  <c r="C69" i="40"/>
  <c r="D69" i="40" s="1"/>
  <c r="E68" i="40"/>
  <c r="C68" i="40"/>
  <c r="E67" i="40"/>
  <c r="C67" i="40"/>
  <c r="D67" i="40" s="1"/>
  <c r="E65" i="40"/>
  <c r="C65" i="40"/>
  <c r="D65" i="40" s="1"/>
  <c r="E64" i="40"/>
  <c r="C64" i="40"/>
  <c r="D64" i="40" s="1"/>
  <c r="F63" i="40"/>
  <c r="F62" i="40" s="1"/>
  <c r="E63" i="40"/>
  <c r="C63" i="40"/>
  <c r="D63" i="40" s="1"/>
  <c r="E62" i="40"/>
  <c r="C62" i="40"/>
  <c r="E61" i="40"/>
  <c r="C61" i="40"/>
  <c r="D61" i="40" s="1"/>
  <c r="C59" i="40"/>
  <c r="D59" i="40" s="1"/>
  <c r="E58" i="40"/>
  <c r="C58" i="40"/>
  <c r="D58" i="40" s="1"/>
  <c r="E57" i="40"/>
  <c r="C57" i="40"/>
  <c r="D57" i="40" s="1"/>
  <c r="F56" i="40"/>
  <c r="F55" i="40" s="1"/>
  <c r="E56" i="40"/>
  <c r="C56" i="40"/>
  <c r="D56" i="40" s="1"/>
  <c r="E55" i="40"/>
  <c r="C55" i="40"/>
  <c r="E54" i="40"/>
  <c r="C54" i="40"/>
  <c r="D54" i="40" s="1"/>
  <c r="F52" i="40"/>
  <c r="F51" i="40" s="1"/>
  <c r="E52" i="40"/>
  <c r="C52" i="40"/>
  <c r="D52" i="40" s="1"/>
  <c r="E51" i="40"/>
  <c r="C51" i="40"/>
  <c r="E50" i="40"/>
  <c r="C50" i="40"/>
  <c r="D50" i="40" s="1"/>
  <c r="E48" i="40"/>
  <c r="C48" i="40"/>
  <c r="D48" i="40" s="1"/>
  <c r="F47" i="40"/>
  <c r="F46" i="40" s="1"/>
  <c r="E47" i="40"/>
  <c r="C47" i="40"/>
  <c r="E46" i="40"/>
  <c r="C46" i="40"/>
  <c r="D46" i="40" s="1"/>
  <c r="E44" i="40"/>
  <c r="C44" i="40"/>
  <c r="D44" i="40" s="1"/>
  <c r="E42" i="40"/>
  <c r="C42" i="40"/>
  <c r="D42" i="40" s="1"/>
  <c r="E41" i="40"/>
  <c r="C41" i="40"/>
  <c r="D41" i="40" s="1"/>
  <c r="E40" i="40"/>
  <c r="C40" i="40"/>
  <c r="D40" i="40" s="1"/>
  <c r="E39" i="40"/>
  <c r="C39" i="40"/>
  <c r="D39" i="40" s="1"/>
  <c r="C36" i="40"/>
  <c r="D36" i="40" s="1"/>
  <c r="E35" i="40"/>
  <c r="C35" i="40"/>
  <c r="D35" i="40" s="1"/>
  <c r="E34" i="40"/>
  <c r="C34" i="40"/>
  <c r="D34" i="40" s="1"/>
  <c r="E33" i="40"/>
  <c r="C33" i="40"/>
  <c r="D33" i="40" s="1"/>
  <c r="F32" i="40"/>
  <c r="F31" i="40" s="1"/>
  <c r="E32" i="40"/>
  <c r="C32" i="40"/>
  <c r="E31" i="40"/>
  <c r="C31" i="40"/>
  <c r="E29" i="40"/>
  <c r="C29" i="40"/>
  <c r="D29" i="40" s="1"/>
  <c r="E28" i="40"/>
  <c r="C28" i="40"/>
  <c r="D28" i="40" s="1"/>
  <c r="E27" i="40"/>
  <c r="C27" i="40"/>
  <c r="D27" i="40" s="1"/>
  <c r="F26" i="40"/>
  <c r="F25" i="40" s="1"/>
  <c r="E26" i="40"/>
  <c r="C26" i="40"/>
  <c r="E25" i="40"/>
  <c r="C25" i="40"/>
  <c r="D25" i="40" s="1"/>
  <c r="C23" i="40"/>
  <c r="D23" i="40" s="1"/>
  <c r="E22" i="40"/>
  <c r="C22" i="40"/>
  <c r="D22" i="40" s="1"/>
  <c r="E21" i="40"/>
  <c r="C21" i="40"/>
  <c r="D21" i="40" s="1"/>
  <c r="E20" i="40"/>
  <c r="C20" i="40"/>
  <c r="D20" i="40" s="1"/>
  <c r="F19" i="40"/>
  <c r="F18" i="40" s="1"/>
  <c r="E19" i="40"/>
  <c r="C19" i="40"/>
  <c r="E18" i="40"/>
  <c r="C18" i="40"/>
  <c r="E16" i="40"/>
  <c r="C16" i="40"/>
  <c r="D16" i="40" s="1"/>
  <c r="F15" i="40"/>
  <c r="F14" i="40" s="1"/>
  <c r="E15" i="40"/>
  <c r="C15" i="40"/>
  <c r="E14" i="40"/>
  <c r="C14" i="40"/>
  <c r="D14" i="40" s="1"/>
  <c r="E12" i="40"/>
  <c r="C12" i="40"/>
  <c r="D12" i="40" s="1"/>
  <c r="E11" i="40"/>
  <c r="C11" i="40"/>
  <c r="D11" i="40" s="1"/>
  <c r="F10" i="40"/>
  <c r="F9" i="40" s="1"/>
  <c r="E10" i="40"/>
  <c r="C10" i="40"/>
  <c r="E9" i="40"/>
  <c r="C9" i="40"/>
  <c r="D9" i="40" s="1"/>
  <c r="C7" i="40"/>
  <c r="D7" i="40" s="1"/>
  <c r="B5" i="40"/>
  <c r="B4" i="40"/>
  <c r="A3" i="40"/>
  <c r="E78" i="39"/>
  <c r="C78" i="39"/>
  <c r="D78" i="39" s="1"/>
  <c r="E77" i="39"/>
  <c r="C77" i="39"/>
  <c r="D77" i="39" s="1"/>
  <c r="E76" i="39"/>
  <c r="C76" i="39"/>
  <c r="D76" i="39" s="1"/>
  <c r="E75" i="39"/>
  <c r="C75" i="39"/>
  <c r="D75" i="39" s="1"/>
  <c r="C72" i="39"/>
  <c r="D72" i="39" s="1"/>
  <c r="E71" i="39"/>
  <c r="C71" i="39"/>
  <c r="D71" i="39" s="1"/>
  <c r="E70" i="39"/>
  <c r="C70" i="39"/>
  <c r="D70" i="39" s="1"/>
  <c r="F69" i="39"/>
  <c r="F68" i="39" s="1"/>
  <c r="E69" i="39"/>
  <c r="C69" i="39"/>
  <c r="D69" i="39" s="1"/>
  <c r="E68" i="39"/>
  <c r="C68" i="39"/>
  <c r="E67" i="39"/>
  <c r="C67" i="39"/>
  <c r="D67" i="39" s="1"/>
  <c r="E65" i="39"/>
  <c r="C65" i="39"/>
  <c r="D65" i="39" s="1"/>
  <c r="E64" i="39"/>
  <c r="C64" i="39"/>
  <c r="D64" i="39" s="1"/>
  <c r="F63" i="39"/>
  <c r="F62" i="39" s="1"/>
  <c r="E63" i="39"/>
  <c r="C63" i="39"/>
  <c r="D63" i="39" s="1"/>
  <c r="E62" i="39"/>
  <c r="C62" i="39"/>
  <c r="E61" i="39"/>
  <c r="C61" i="39"/>
  <c r="D61" i="39" s="1"/>
  <c r="C59" i="39"/>
  <c r="D59" i="39" s="1"/>
  <c r="E58" i="39"/>
  <c r="C58" i="39"/>
  <c r="D58" i="39" s="1"/>
  <c r="E57" i="39"/>
  <c r="C57" i="39"/>
  <c r="D57" i="39" s="1"/>
  <c r="F56" i="39"/>
  <c r="F55" i="39" s="1"/>
  <c r="E56" i="39"/>
  <c r="C56" i="39"/>
  <c r="D56" i="39" s="1"/>
  <c r="E55" i="39"/>
  <c r="C55" i="39"/>
  <c r="E54" i="39"/>
  <c r="C54" i="39"/>
  <c r="D54" i="39" s="1"/>
  <c r="F52" i="39"/>
  <c r="F51" i="39" s="1"/>
  <c r="E52" i="39"/>
  <c r="C52" i="39"/>
  <c r="D52" i="39" s="1"/>
  <c r="E51" i="39"/>
  <c r="C51" i="39"/>
  <c r="E50" i="39"/>
  <c r="C50" i="39"/>
  <c r="D50" i="39" s="1"/>
  <c r="E48" i="39"/>
  <c r="C48" i="39"/>
  <c r="D48" i="39" s="1"/>
  <c r="F47" i="39"/>
  <c r="F46" i="39" s="1"/>
  <c r="E47" i="39"/>
  <c r="C47" i="39"/>
  <c r="E46" i="39"/>
  <c r="C46" i="39"/>
  <c r="D46" i="39" s="1"/>
  <c r="E44" i="39"/>
  <c r="C44" i="39"/>
  <c r="D44" i="39" s="1"/>
  <c r="E42" i="39"/>
  <c r="C42" i="39"/>
  <c r="D42" i="39" s="1"/>
  <c r="E41" i="39"/>
  <c r="C41" i="39"/>
  <c r="D41" i="39" s="1"/>
  <c r="E40" i="39"/>
  <c r="C40" i="39"/>
  <c r="D40" i="39" s="1"/>
  <c r="E39" i="39"/>
  <c r="C39" i="39"/>
  <c r="D39" i="39" s="1"/>
  <c r="C36" i="39"/>
  <c r="D36" i="39" s="1"/>
  <c r="E35" i="39"/>
  <c r="C35" i="39"/>
  <c r="D35" i="39" s="1"/>
  <c r="E34" i="39"/>
  <c r="C34" i="39"/>
  <c r="D34" i="39" s="1"/>
  <c r="E33" i="39"/>
  <c r="C33" i="39"/>
  <c r="D33" i="39" s="1"/>
  <c r="F32" i="39"/>
  <c r="F31" i="39" s="1"/>
  <c r="E32" i="39"/>
  <c r="C32" i="39"/>
  <c r="E31" i="39"/>
  <c r="C31" i="39"/>
  <c r="E29" i="39"/>
  <c r="C29" i="39"/>
  <c r="D29" i="39" s="1"/>
  <c r="E28" i="39"/>
  <c r="C28" i="39"/>
  <c r="D28" i="39" s="1"/>
  <c r="E27" i="39"/>
  <c r="C27" i="39"/>
  <c r="F26" i="39"/>
  <c r="F25" i="39" s="1"/>
  <c r="E26" i="39"/>
  <c r="C26" i="39"/>
  <c r="D26" i="39" s="1"/>
  <c r="E25" i="39"/>
  <c r="C25" i="39"/>
  <c r="D25" i="39" s="1"/>
  <c r="C23" i="39"/>
  <c r="D23" i="39" s="1"/>
  <c r="E22" i="39"/>
  <c r="C22" i="39"/>
  <c r="D22" i="39" s="1"/>
  <c r="E21" i="39"/>
  <c r="C21" i="39"/>
  <c r="D21" i="39" s="1"/>
  <c r="E20" i="39"/>
  <c r="C20" i="39"/>
  <c r="D20" i="39" s="1"/>
  <c r="F19" i="39"/>
  <c r="F18" i="39" s="1"/>
  <c r="E19" i="39"/>
  <c r="C19" i="39"/>
  <c r="D19" i="39" s="1"/>
  <c r="E18" i="39"/>
  <c r="C18" i="39"/>
  <c r="E16" i="39"/>
  <c r="C16" i="39"/>
  <c r="D16" i="39" s="1"/>
  <c r="F15" i="39"/>
  <c r="F14" i="39" s="1"/>
  <c r="E15" i="39"/>
  <c r="C15" i="39"/>
  <c r="E14" i="39"/>
  <c r="C14" i="39"/>
  <c r="D14" i="39" s="1"/>
  <c r="E12" i="39"/>
  <c r="C12" i="39"/>
  <c r="D12" i="39" s="1"/>
  <c r="E11" i="39"/>
  <c r="C11" i="39"/>
  <c r="D11" i="39" s="1"/>
  <c r="F10" i="39"/>
  <c r="F9" i="39" s="1"/>
  <c r="E10" i="39"/>
  <c r="C10" i="39"/>
  <c r="E9" i="39"/>
  <c r="C9" i="39"/>
  <c r="D9" i="39" s="1"/>
  <c r="E7" i="39"/>
  <c r="C7" i="39"/>
  <c r="D7" i="39" s="1"/>
  <c r="B5" i="39"/>
  <c r="A3" i="39"/>
  <c r="F61" i="38"/>
  <c r="E61" i="38"/>
  <c r="C61" i="38"/>
  <c r="G61" i="38" s="1"/>
  <c r="F60" i="38"/>
  <c r="E60" i="38"/>
  <c r="C60" i="38"/>
  <c r="D60" i="38" s="1"/>
  <c r="F59" i="38"/>
  <c r="E59" i="38"/>
  <c r="C59" i="38"/>
  <c r="G59" i="38" s="1"/>
  <c r="F58" i="38"/>
  <c r="E58" i="38"/>
  <c r="C58" i="38"/>
  <c r="D58" i="38" s="1"/>
  <c r="E56" i="38"/>
  <c r="C56" i="38"/>
  <c r="D56" i="38" s="1"/>
  <c r="E53" i="38"/>
  <c r="C53" i="38"/>
  <c r="D53" i="38" s="1"/>
  <c r="E52" i="38"/>
  <c r="C52" i="38"/>
  <c r="D52" i="38" s="1"/>
  <c r="E50" i="38"/>
  <c r="C50" i="38"/>
  <c r="D50" i="38" s="1"/>
  <c r="C48" i="38"/>
  <c r="D48" i="38" s="1"/>
  <c r="F47" i="38"/>
  <c r="E47" i="38"/>
  <c r="C47" i="38"/>
  <c r="G47" i="38" s="1"/>
  <c r="F46" i="38"/>
  <c r="E46" i="38"/>
  <c r="C46" i="38"/>
  <c r="D46" i="38" s="1"/>
  <c r="F45" i="38"/>
  <c r="E45" i="38"/>
  <c r="C45" i="38"/>
  <c r="D45" i="38" s="1"/>
  <c r="E43" i="38"/>
  <c r="C43" i="38"/>
  <c r="D43" i="38" s="1"/>
  <c r="C41" i="38"/>
  <c r="D41" i="38" s="1"/>
  <c r="E40" i="38"/>
  <c r="C40" i="38"/>
  <c r="D40" i="38" s="1"/>
  <c r="E39" i="38"/>
  <c r="C39" i="38"/>
  <c r="D39" i="38" s="1"/>
  <c r="E38" i="38"/>
  <c r="C38" i="38"/>
  <c r="D38" i="38" s="1"/>
  <c r="E37" i="38"/>
  <c r="C37" i="38"/>
  <c r="D37" i="38" s="1"/>
  <c r="E36" i="38"/>
  <c r="C36" i="38"/>
  <c r="D36" i="38" s="1"/>
  <c r="E35" i="38"/>
  <c r="C35" i="38"/>
  <c r="D35" i="38" s="1"/>
  <c r="E34" i="38"/>
  <c r="C34" i="38"/>
  <c r="D34" i="38" s="1"/>
  <c r="E33" i="38"/>
  <c r="C33" i="38"/>
  <c r="D33" i="38" s="1"/>
  <c r="E32" i="38"/>
  <c r="C32" i="38"/>
  <c r="D32" i="38" s="1"/>
  <c r="E30" i="38"/>
  <c r="C30" i="38"/>
  <c r="D30" i="38" s="1"/>
  <c r="C28" i="38"/>
  <c r="D28" i="38" s="1"/>
  <c r="F26" i="38"/>
  <c r="E26" i="38"/>
  <c r="C26" i="38"/>
  <c r="G26" i="38" s="1"/>
  <c r="F25" i="38"/>
  <c r="E25" i="38"/>
  <c r="C25" i="38"/>
  <c r="G25" i="38" s="1"/>
  <c r="F24" i="38"/>
  <c r="E24" i="38"/>
  <c r="C24" i="38"/>
  <c r="G24" i="38" s="1"/>
  <c r="F23" i="38"/>
  <c r="E23" i="38"/>
  <c r="C23" i="38"/>
  <c r="D23" i="38" s="1"/>
  <c r="F22" i="38"/>
  <c r="E22" i="38"/>
  <c r="C22" i="38"/>
  <c r="G22" i="38" s="1"/>
  <c r="F21" i="38"/>
  <c r="E21" i="38"/>
  <c r="C21" i="38"/>
  <c r="D21" i="38" s="1"/>
  <c r="F20" i="38"/>
  <c r="E20" i="38"/>
  <c r="C20" i="38"/>
  <c r="D20" i="38" s="1"/>
  <c r="F19" i="38"/>
  <c r="E19" i="38"/>
  <c r="C19" i="38"/>
  <c r="D19" i="38" s="1"/>
  <c r="F18" i="38"/>
  <c r="E18" i="38"/>
  <c r="C18" i="38"/>
  <c r="G18" i="38" s="1"/>
  <c r="F17" i="38"/>
  <c r="E17" i="38"/>
  <c r="C17" i="38"/>
  <c r="G17" i="38" s="1"/>
  <c r="E15" i="38"/>
  <c r="C15" i="38"/>
  <c r="D15" i="38" s="1"/>
  <c r="E14" i="38"/>
  <c r="C14" i="38"/>
  <c r="D14" i="38" s="1"/>
  <c r="E13" i="38"/>
  <c r="C13" i="38"/>
  <c r="D13" i="38" s="1"/>
  <c r="F12" i="38"/>
  <c r="E12" i="38"/>
  <c r="C12" i="38"/>
  <c r="D12" i="38" s="1"/>
  <c r="E10" i="38"/>
  <c r="C10" i="38"/>
  <c r="D10" i="38" s="1"/>
  <c r="F9" i="38"/>
  <c r="E9" i="38"/>
  <c r="C9" i="38"/>
  <c r="G9" i="38" s="1"/>
  <c r="F7" i="38"/>
  <c r="E7" i="38"/>
  <c r="C7" i="38"/>
  <c r="G7" i="38" s="1"/>
  <c r="B5" i="38"/>
  <c r="B4" i="38"/>
  <c r="A3" i="38"/>
  <c r="F61" i="37"/>
  <c r="E61" i="37"/>
  <c r="C61" i="37"/>
  <c r="G61" i="37" s="1"/>
  <c r="F60" i="37"/>
  <c r="E60" i="37"/>
  <c r="C60" i="37"/>
  <c r="D60" i="37" s="1"/>
  <c r="F59" i="37"/>
  <c r="E59" i="37"/>
  <c r="C59" i="37"/>
  <c r="G59" i="37" s="1"/>
  <c r="F58" i="37"/>
  <c r="E58" i="37"/>
  <c r="C58" i="37"/>
  <c r="D58" i="37" s="1"/>
  <c r="E56" i="37"/>
  <c r="C56" i="37"/>
  <c r="D56" i="37" s="1"/>
  <c r="E53" i="37"/>
  <c r="C53" i="37"/>
  <c r="D53" i="37" s="1"/>
  <c r="E52" i="37"/>
  <c r="C52" i="37"/>
  <c r="D52" i="37" s="1"/>
  <c r="E50" i="37"/>
  <c r="C50" i="37"/>
  <c r="D50" i="37" s="1"/>
  <c r="C48" i="37"/>
  <c r="D48" i="37" s="1"/>
  <c r="F47" i="37"/>
  <c r="E47" i="37"/>
  <c r="C47" i="37"/>
  <c r="D47" i="37" s="1"/>
  <c r="F46" i="37"/>
  <c r="E46" i="37"/>
  <c r="C46" i="37"/>
  <c r="G46" i="37" s="1"/>
  <c r="F45" i="37"/>
  <c r="E45" i="37"/>
  <c r="C45" i="37"/>
  <c r="D45" i="37" s="1"/>
  <c r="E43" i="37"/>
  <c r="C43" i="37"/>
  <c r="D43" i="37" s="1"/>
  <c r="C41" i="37"/>
  <c r="D41" i="37" s="1"/>
  <c r="E40" i="37"/>
  <c r="C40" i="37"/>
  <c r="D40" i="37" s="1"/>
  <c r="E39" i="37"/>
  <c r="C39" i="37"/>
  <c r="D39" i="37" s="1"/>
  <c r="E38" i="37"/>
  <c r="C38" i="37"/>
  <c r="D38" i="37" s="1"/>
  <c r="E37" i="37"/>
  <c r="C37" i="37"/>
  <c r="D37" i="37" s="1"/>
  <c r="E36" i="37"/>
  <c r="C36" i="37"/>
  <c r="D36" i="37" s="1"/>
  <c r="E35" i="37"/>
  <c r="C35" i="37"/>
  <c r="D35" i="37" s="1"/>
  <c r="E34" i="37"/>
  <c r="C34" i="37"/>
  <c r="D34" i="37" s="1"/>
  <c r="E33" i="37"/>
  <c r="C33" i="37"/>
  <c r="D33" i="37" s="1"/>
  <c r="E32" i="37"/>
  <c r="C32" i="37"/>
  <c r="D32" i="37" s="1"/>
  <c r="E30" i="37"/>
  <c r="C30" i="37"/>
  <c r="D30" i="37" s="1"/>
  <c r="C28" i="37"/>
  <c r="D28" i="37" s="1"/>
  <c r="F26" i="37"/>
  <c r="E26" i="37"/>
  <c r="C26" i="37"/>
  <c r="D26" i="37" s="1"/>
  <c r="F25" i="37"/>
  <c r="E25" i="37"/>
  <c r="C25" i="37"/>
  <c r="G25" i="37" s="1"/>
  <c r="F24" i="37"/>
  <c r="E24" i="37"/>
  <c r="C24" i="37"/>
  <c r="G24" i="37" s="1"/>
  <c r="F23" i="37"/>
  <c r="E23" i="37"/>
  <c r="C23" i="37"/>
  <c r="D23" i="37" s="1"/>
  <c r="F22" i="37"/>
  <c r="E22" i="37"/>
  <c r="C22" i="37"/>
  <c r="D22" i="37" s="1"/>
  <c r="F21" i="37"/>
  <c r="E21" i="37"/>
  <c r="C21" i="37"/>
  <c r="D21" i="37" s="1"/>
  <c r="F20" i="37"/>
  <c r="E20" i="37"/>
  <c r="C20" i="37"/>
  <c r="G20" i="37" s="1"/>
  <c r="F19" i="37"/>
  <c r="E19" i="37"/>
  <c r="C19" i="37"/>
  <c r="G19" i="37" s="1"/>
  <c r="F18" i="37"/>
  <c r="E18" i="37"/>
  <c r="C18" i="37"/>
  <c r="D18" i="37" s="1"/>
  <c r="F17" i="37"/>
  <c r="E17" i="37"/>
  <c r="C17" i="37"/>
  <c r="G17" i="37" s="1"/>
  <c r="E15" i="37"/>
  <c r="C15" i="37"/>
  <c r="D15" i="37" s="1"/>
  <c r="E14" i="37"/>
  <c r="C14" i="37"/>
  <c r="D14" i="37" s="1"/>
  <c r="E13" i="37"/>
  <c r="C13" i="37"/>
  <c r="D13" i="37" s="1"/>
  <c r="F12" i="37"/>
  <c r="E12" i="37"/>
  <c r="C12" i="37"/>
  <c r="G12" i="37" s="1"/>
  <c r="E10" i="37"/>
  <c r="C10" i="37"/>
  <c r="D10" i="37" s="1"/>
  <c r="F9" i="37"/>
  <c r="E9" i="37"/>
  <c r="C9" i="37"/>
  <c r="G9" i="37" s="1"/>
  <c r="F7" i="37"/>
  <c r="E7" i="37"/>
  <c r="C7" i="37"/>
  <c r="D7" i="37" s="1"/>
  <c r="B5" i="37"/>
  <c r="B4" i="37"/>
  <c r="A3" i="37"/>
  <c r="D32" i="40" l="1"/>
  <c r="G32" i="40"/>
  <c r="G31" i="40" s="1"/>
  <c r="D19" i="40"/>
  <c r="G19" i="40"/>
  <c r="G18" i="40" s="1"/>
  <c r="G10" i="40"/>
  <c r="G9" i="40" s="1"/>
  <c r="G15" i="40"/>
  <c r="G14" i="40" s="1"/>
  <c r="G63" i="40"/>
  <c r="G62" i="40" s="1"/>
  <c r="D62" i="40"/>
  <c r="G69" i="40"/>
  <c r="G68" i="40" s="1"/>
  <c r="G26" i="39"/>
  <c r="G25" i="39" s="1"/>
  <c r="G63" i="39"/>
  <c r="G62" i="39" s="1"/>
  <c r="G32" i="39"/>
  <c r="G31" i="39" s="1"/>
  <c r="G10" i="39"/>
  <c r="G9" i="39" s="1"/>
  <c r="G15" i="39"/>
  <c r="G14" i="39" s="1"/>
  <c r="G69" i="39"/>
  <c r="G68" i="39" s="1"/>
  <c r="G58" i="38"/>
  <c r="G21" i="38"/>
  <c r="G58" i="37"/>
  <c r="G47" i="40"/>
  <c r="G46" i="40" s="1"/>
  <c r="G52" i="40"/>
  <c r="G51" i="40" s="1"/>
  <c r="G56" i="40"/>
  <c r="G55" i="40" s="1"/>
  <c r="G26" i="40"/>
  <c r="G25" i="40" s="1"/>
  <c r="D62" i="39"/>
  <c r="D32" i="39"/>
  <c r="G19" i="39"/>
  <c r="G18" i="39" s="1"/>
  <c r="G47" i="39"/>
  <c r="G46" i="39" s="1"/>
  <c r="G52" i="39"/>
  <c r="G51" i="39" s="1"/>
  <c r="G56" i="39"/>
  <c r="G55" i="39" s="1"/>
  <c r="D10" i="40"/>
  <c r="D15" i="40"/>
  <c r="D18" i="40"/>
  <c r="D31" i="40"/>
  <c r="D47" i="40"/>
  <c r="D55" i="40"/>
  <c r="D68" i="40"/>
  <c r="D26" i="40"/>
  <c r="D51" i="40"/>
  <c r="D10" i="39"/>
  <c r="D15" i="39"/>
  <c r="D18" i="39"/>
  <c r="D31" i="39"/>
  <c r="D47" i="39"/>
  <c r="D55" i="39"/>
  <c r="D68" i="39"/>
  <c r="D27" i="39"/>
  <c r="D51" i="39"/>
  <c r="G19" i="38"/>
  <c r="D18" i="38"/>
  <c r="G12" i="38"/>
  <c r="D22" i="38"/>
  <c r="D7" i="38"/>
  <c r="G20" i="38"/>
  <c r="G45" i="38"/>
  <c r="D9" i="38"/>
  <c r="D26" i="38"/>
  <c r="G46" i="38"/>
  <c r="G22" i="37"/>
  <c r="G45" i="37"/>
  <c r="G47" i="37"/>
  <c r="D59" i="37"/>
  <c r="D19" i="37"/>
  <c r="D46" i="37"/>
  <c r="D20" i="37"/>
  <c r="G21" i="37"/>
  <c r="D17" i="38"/>
  <c r="D25" i="38"/>
  <c r="G23" i="38"/>
  <c r="D47" i="38"/>
  <c r="D59" i="38"/>
  <c r="G60" i="38"/>
  <c r="D24" i="38"/>
  <c r="D61" i="38"/>
  <c r="G7" i="37"/>
  <c r="D17" i="37"/>
  <c r="G18" i="37"/>
  <c r="D25" i="37"/>
  <c r="G26" i="37"/>
  <c r="G23" i="37"/>
  <c r="G60" i="37"/>
  <c r="D9" i="37"/>
  <c r="D12" i="37"/>
  <c r="D24" i="37"/>
  <c r="D61" i="37"/>
  <c r="E123" i="36"/>
  <c r="C123" i="36"/>
  <c r="D123" i="36" s="1"/>
  <c r="E119" i="36"/>
  <c r="C119" i="36"/>
  <c r="D119" i="36" s="1"/>
  <c r="E118" i="36"/>
  <c r="C118" i="36"/>
  <c r="D118" i="36" s="1"/>
  <c r="E115" i="36"/>
  <c r="C115" i="36"/>
  <c r="D115" i="36" s="1"/>
  <c r="E114" i="36"/>
  <c r="C114" i="36"/>
  <c r="D114" i="36" s="1"/>
  <c r="E111" i="36"/>
  <c r="C111" i="36"/>
  <c r="D111" i="36" s="1"/>
  <c r="E110" i="36"/>
  <c r="C110" i="36"/>
  <c r="D110" i="36" s="1"/>
  <c r="E109" i="36"/>
  <c r="C109" i="36"/>
  <c r="D109" i="36" s="1"/>
  <c r="C104" i="36"/>
  <c r="D104" i="36" s="1"/>
  <c r="E103" i="36"/>
  <c r="C103" i="36"/>
  <c r="D103" i="36" s="1"/>
  <c r="E102" i="36"/>
  <c r="C102" i="36"/>
  <c r="D102" i="36" s="1"/>
  <c r="E101" i="36"/>
  <c r="C101" i="36"/>
  <c r="D101" i="36" s="1"/>
  <c r="E100" i="36"/>
  <c r="C100" i="36"/>
  <c r="D100" i="36" s="1"/>
  <c r="E99" i="36"/>
  <c r="C99" i="36"/>
  <c r="D99" i="36" s="1"/>
  <c r="F98" i="36"/>
  <c r="F97" i="36" s="1"/>
  <c r="E98" i="36"/>
  <c r="C98" i="36"/>
  <c r="E97" i="36"/>
  <c r="C97" i="36"/>
  <c r="D97" i="36" s="1"/>
  <c r="C95" i="36"/>
  <c r="D95" i="36" s="1"/>
  <c r="E94" i="36"/>
  <c r="C94" i="36"/>
  <c r="D94" i="36" s="1"/>
  <c r="E93" i="36"/>
  <c r="C93" i="36"/>
  <c r="D93" i="36" s="1"/>
  <c r="E92" i="36"/>
  <c r="C92" i="36"/>
  <c r="D92" i="36" s="1"/>
  <c r="E91" i="36"/>
  <c r="C91" i="36"/>
  <c r="D91" i="36" s="1"/>
  <c r="F90" i="36"/>
  <c r="F89" i="36" s="1"/>
  <c r="E90" i="36"/>
  <c r="C90" i="36"/>
  <c r="E89" i="36"/>
  <c r="C89" i="36"/>
  <c r="D89" i="36" s="1"/>
  <c r="E87" i="36"/>
  <c r="C87" i="36"/>
  <c r="D87" i="36" s="1"/>
  <c r="E86" i="36"/>
  <c r="C86" i="36"/>
  <c r="D86" i="36" s="1"/>
  <c r="F85" i="36"/>
  <c r="F84" i="36" s="1"/>
  <c r="E85" i="36"/>
  <c r="C85" i="36"/>
  <c r="E84" i="36"/>
  <c r="C84" i="36"/>
  <c r="D84" i="36" s="1"/>
  <c r="E82" i="36"/>
  <c r="C82" i="36"/>
  <c r="D82" i="36" s="1"/>
  <c r="E79" i="36"/>
  <c r="C79" i="36"/>
  <c r="D79" i="36" s="1"/>
  <c r="E78" i="36"/>
  <c r="C78" i="36"/>
  <c r="D78" i="36" s="1"/>
  <c r="E77" i="36"/>
  <c r="C77" i="36"/>
  <c r="D77" i="36" s="1"/>
  <c r="E76" i="36"/>
  <c r="C76" i="36"/>
  <c r="D76" i="36" s="1"/>
  <c r="E75" i="36"/>
  <c r="C75" i="36"/>
  <c r="D75" i="36" s="1"/>
  <c r="F74" i="36"/>
  <c r="F73" i="36" s="1"/>
  <c r="E74" i="36"/>
  <c r="C74" i="36"/>
  <c r="D74" i="36" s="1"/>
  <c r="E73" i="36"/>
  <c r="C73" i="36"/>
  <c r="D73" i="36" s="1"/>
  <c r="C71" i="36"/>
  <c r="D71" i="36" s="1"/>
  <c r="E70" i="36"/>
  <c r="C70" i="36"/>
  <c r="D70" i="36" s="1"/>
  <c r="E69" i="36"/>
  <c r="C69" i="36"/>
  <c r="D69" i="36" s="1"/>
  <c r="E68" i="36"/>
  <c r="C68" i="36"/>
  <c r="D68" i="36" s="1"/>
  <c r="E67" i="36"/>
  <c r="C67" i="36"/>
  <c r="D67" i="36" s="1"/>
  <c r="F66" i="36"/>
  <c r="F65" i="36" s="1"/>
  <c r="E66" i="36"/>
  <c r="C66" i="36"/>
  <c r="D66" i="36" s="1"/>
  <c r="E65" i="36"/>
  <c r="C65" i="36"/>
  <c r="D65" i="36" s="1"/>
  <c r="E63" i="36"/>
  <c r="C63" i="36"/>
  <c r="D63" i="36" s="1"/>
  <c r="F62" i="36"/>
  <c r="F60" i="36" s="1"/>
  <c r="E62" i="36"/>
  <c r="C62" i="36"/>
  <c r="D62" i="36" s="1"/>
  <c r="F61" i="36"/>
  <c r="F59" i="36" s="1"/>
  <c r="E61" i="36"/>
  <c r="C61" i="36"/>
  <c r="D61" i="36" s="1"/>
  <c r="E60" i="36"/>
  <c r="C60" i="36"/>
  <c r="D60" i="36" s="1"/>
  <c r="E59" i="36"/>
  <c r="C59" i="36"/>
  <c r="D59" i="36" s="1"/>
  <c r="E57" i="36"/>
  <c r="C57" i="36"/>
  <c r="D57" i="36" s="1"/>
  <c r="E51" i="36"/>
  <c r="C51" i="36"/>
  <c r="D51" i="36" s="1"/>
  <c r="F50" i="36"/>
  <c r="F49" i="36" s="1"/>
  <c r="E50" i="36"/>
  <c r="C50" i="36"/>
  <c r="E49" i="36"/>
  <c r="C49" i="36"/>
  <c r="C47" i="36"/>
  <c r="D47" i="36" s="1"/>
  <c r="E46" i="36"/>
  <c r="C46" i="36"/>
  <c r="D46" i="36" s="1"/>
  <c r="E45" i="36"/>
  <c r="C45" i="36"/>
  <c r="D45" i="36" s="1"/>
  <c r="E44" i="36"/>
  <c r="C44" i="36"/>
  <c r="D44" i="36" s="1"/>
  <c r="E43" i="36"/>
  <c r="C43" i="36"/>
  <c r="D43" i="36" s="1"/>
  <c r="E42" i="36"/>
  <c r="C42" i="36"/>
  <c r="D42" i="36" s="1"/>
  <c r="F41" i="36"/>
  <c r="F40" i="36" s="1"/>
  <c r="E41" i="36"/>
  <c r="C41" i="36"/>
  <c r="D41" i="36" s="1"/>
  <c r="E40" i="36"/>
  <c r="C40" i="36"/>
  <c r="D40" i="36" s="1"/>
  <c r="E38" i="36"/>
  <c r="C38" i="36"/>
  <c r="D38" i="36" s="1"/>
  <c r="F37" i="36"/>
  <c r="F36" i="36" s="1"/>
  <c r="E37" i="36"/>
  <c r="C37" i="36"/>
  <c r="D37" i="36" s="1"/>
  <c r="E36" i="36"/>
  <c r="C36" i="36"/>
  <c r="D34" i="36"/>
  <c r="E33" i="36"/>
  <c r="C33" i="36"/>
  <c r="D33" i="36" s="1"/>
  <c r="E32" i="36"/>
  <c r="C32" i="36"/>
  <c r="D32" i="36" s="1"/>
  <c r="E31" i="36"/>
  <c r="C31" i="36"/>
  <c r="D31" i="36" s="1"/>
  <c r="E30" i="36"/>
  <c r="C30" i="36"/>
  <c r="D30" i="36" s="1"/>
  <c r="F29" i="36"/>
  <c r="F28" i="36" s="1"/>
  <c r="E29" i="36"/>
  <c r="C29" i="36"/>
  <c r="D29" i="36" s="1"/>
  <c r="E28" i="36"/>
  <c r="C28" i="36"/>
  <c r="E26" i="36"/>
  <c r="C26" i="36"/>
  <c r="D26" i="36" s="1"/>
  <c r="H24" i="36"/>
  <c r="E24" i="36"/>
  <c r="C24" i="36"/>
  <c r="I24" i="36" s="1"/>
  <c r="H22" i="36"/>
  <c r="E22" i="36"/>
  <c r="C22" i="36"/>
  <c r="H21" i="36"/>
  <c r="F21" i="36"/>
  <c r="F20" i="36" s="1"/>
  <c r="E21" i="36"/>
  <c r="C21" i="36"/>
  <c r="I21" i="36" s="1"/>
  <c r="H20" i="36"/>
  <c r="E20" i="36"/>
  <c r="C20" i="36"/>
  <c r="I20" i="36" s="1"/>
  <c r="E18" i="36"/>
  <c r="C18" i="36"/>
  <c r="D18" i="36" s="1"/>
  <c r="C16" i="36"/>
  <c r="D16" i="36" s="1"/>
  <c r="C15" i="36"/>
  <c r="D15" i="36" s="1"/>
  <c r="E14" i="36"/>
  <c r="C14" i="36"/>
  <c r="D14" i="36" s="1"/>
  <c r="E13" i="36"/>
  <c r="C13" i="36"/>
  <c r="E12" i="36"/>
  <c r="C12" i="36"/>
  <c r="D12" i="36" s="1"/>
  <c r="E11" i="36"/>
  <c r="C11" i="36"/>
  <c r="D11" i="36" s="1"/>
  <c r="F10" i="36"/>
  <c r="F9" i="36" s="1"/>
  <c r="E10" i="36"/>
  <c r="C10" i="36"/>
  <c r="D10" i="36" s="1"/>
  <c r="E9" i="36"/>
  <c r="C9" i="36"/>
  <c r="D9" i="36" s="1"/>
  <c r="E7" i="36"/>
  <c r="C7" i="36"/>
  <c r="D7" i="36" s="1"/>
  <c r="F98" i="35"/>
  <c r="F97" i="35" s="1"/>
  <c r="F90" i="35"/>
  <c r="F89" i="35" s="1"/>
  <c r="F85" i="35"/>
  <c r="F84" i="35" s="1"/>
  <c r="F74" i="35"/>
  <c r="F73" i="35" s="1"/>
  <c r="F66" i="35"/>
  <c r="F65" i="35" s="1"/>
  <c r="F62" i="35"/>
  <c r="F60" i="35" s="1"/>
  <c r="F61" i="35"/>
  <c r="F59" i="35" s="1"/>
  <c r="F50" i="35"/>
  <c r="F49" i="35" s="1"/>
  <c r="F41" i="35"/>
  <c r="F40" i="35" s="1"/>
  <c r="F37" i="35"/>
  <c r="F36" i="35" s="1"/>
  <c r="F29" i="35"/>
  <c r="F28" i="35" s="1"/>
  <c r="H24" i="35"/>
  <c r="I24" i="35"/>
  <c r="H22" i="35"/>
  <c r="H21" i="35"/>
  <c r="F21" i="35"/>
  <c r="F20" i="35" s="1"/>
  <c r="I21" i="35"/>
  <c r="H20" i="35"/>
  <c r="F10" i="35"/>
  <c r="F9" i="35" s="1"/>
  <c r="G50" i="36" l="1"/>
  <c r="G49" i="36" s="1"/>
  <c r="D20" i="36"/>
  <c r="D21" i="36"/>
  <c r="G61" i="35"/>
  <c r="G59" i="35" s="1"/>
  <c r="G90" i="35"/>
  <c r="G89" i="35" s="1"/>
  <c r="G62" i="36"/>
  <c r="G60" i="36" s="1"/>
  <c r="G90" i="36"/>
  <c r="G89" i="36" s="1"/>
  <c r="D50" i="36"/>
  <c r="G21" i="36"/>
  <c r="G20" i="36" s="1"/>
  <c r="G37" i="36"/>
  <c r="G36" i="36" s="1"/>
  <c r="G61" i="36"/>
  <c r="G59" i="36" s="1"/>
  <c r="G62" i="35"/>
  <c r="G60" i="35" s="1"/>
  <c r="G98" i="35"/>
  <c r="G97" i="35" s="1"/>
  <c r="G66" i="35"/>
  <c r="G65" i="35" s="1"/>
  <c r="G66" i="36"/>
  <c r="G65" i="36" s="1"/>
  <c r="G98" i="36"/>
  <c r="G97" i="36" s="1"/>
  <c r="G85" i="36"/>
  <c r="G84" i="36" s="1"/>
  <c r="G10" i="36"/>
  <c r="G9" i="36" s="1"/>
  <c r="G74" i="36"/>
  <c r="G73" i="36" s="1"/>
  <c r="G74" i="35"/>
  <c r="G73" i="35" s="1"/>
  <c r="G41" i="35"/>
  <c r="G40" i="35" s="1"/>
  <c r="G85" i="35"/>
  <c r="G84" i="35" s="1"/>
  <c r="G21" i="35"/>
  <c r="G20" i="35" s="1"/>
  <c r="G41" i="36"/>
  <c r="G40" i="36" s="1"/>
  <c r="I22" i="36"/>
  <c r="D13" i="36"/>
  <c r="D28" i="36"/>
  <c r="D49" i="36"/>
  <c r="G29" i="36"/>
  <c r="G28" i="36" s="1"/>
  <c r="D36" i="36"/>
  <c r="D85" i="36"/>
  <c r="D90" i="36"/>
  <c r="D98" i="36"/>
  <c r="D24" i="36"/>
  <c r="I22" i="35"/>
  <c r="G29" i="35"/>
  <c r="G28" i="35" s="1"/>
  <c r="G37" i="35"/>
  <c r="G36" i="35" s="1"/>
  <c r="G50" i="35"/>
  <c r="G49" i="35" s="1"/>
  <c r="G10" i="35"/>
  <c r="G9" i="35" s="1"/>
  <c r="I20" i="35"/>
  <c r="B4" i="1" l="1"/>
  <c r="B5" i="1"/>
  <c r="H24" i="14" l="1"/>
  <c r="C9" i="14" l="1"/>
  <c r="C110" i="14" l="1"/>
  <c r="D7" i="14" l="1"/>
  <c r="F74" i="14"/>
  <c r="F37" i="14"/>
  <c r="F29" i="14"/>
  <c r="F21" i="14"/>
  <c r="F10" i="14"/>
  <c r="F9" i="14" s="1"/>
  <c r="H20" i="14"/>
  <c r="A3" i="1" l="1"/>
  <c r="C80" i="14" l="1"/>
  <c r="F73" i="14"/>
  <c r="E32" i="1" l="1"/>
  <c r="E10" i="1"/>
  <c r="E12" i="1"/>
  <c r="E13" i="1"/>
  <c r="E14" i="1"/>
  <c r="E15" i="1"/>
  <c r="E17" i="1"/>
  <c r="E18" i="1"/>
  <c r="E19" i="1"/>
  <c r="E20" i="1"/>
  <c r="E21" i="1"/>
  <c r="E22" i="1"/>
  <c r="E23" i="1"/>
  <c r="E24" i="1"/>
  <c r="E25" i="1"/>
  <c r="E26" i="1"/>
  <c r="E66" i="14"/>
  <c r="E67" i="14"/>
  <c r="E68" i="14"/>
  <c r="E69" i="14"/>
  <c r="E70" i="14"/>
  <c r="E59" i="14"/>
  <c r="E60" i="14"/>
  <c r="E50" i="14"/>
  <c r="E51" i="14"/>
  <c r="E40" i="14"/>
  <c r="E42" i="14"/>
  <c r="E43" i="14"/>
  <c r="E44" i="14"/>
  <c r="E45" i="14"/>
  <c r="E46" i="14"/>
  <c r="E48" i="24" l="1"/>
  <c r="C10" i="14" l="1"/>
  <c r="E23" i="24" l="1"/>
  <c r="E7" i="1" l="1"/>
  <c r="C71" i="14" l="1"/>
  <c r="D71" i="14" s="1"/>
  <c r="C114" i="14" l="1"/>
  <c r="D114" i="14" s="1"/>
  <c r="E114" i="14"/>
  <c r="C115" i="14"/>
  <c r="D115" i="14" s="1"/>
  <c r="E115" i="14"/>
  <c r="C118" i="14"/>
  <c r="D118" i="14" s="1"/>
  <c r="E118" i="14"/>
  <c r="C119" i="14"/>
  <c r="D119" i="14" s="1"/>
  <c r="E119" i="14"/>
  <c r="C123" i="14"/>
  <c r="D123" i="14" s="1"/>
  <c r="E123" i="14"/>
  <c r="E14" i="14" l="1"/>
  <c r="E10" i="14"/>
  <c r="E11" i="14"/>
  <c r="E12" i="14"/>
  <c r="E13" i="14"/>
  <c r="E18" i="14"/>
  <c r="E20" i="14"/>
  <c r="E21" i="14"/>
  <c r="E24" i="14"/>
  <c r="E26" i="14"/>
  <c r="E28" i="14"/>
  <c r="E29" i="14"/>
  <c r="E30" i="14"/>
  <c r="E31" i="14"/>
  <c r="E32" i="14"/>
  <c r="E37" i="14"/>
  <c r="E38" i="14"/>
  <c r="E49" i="14"/>
  <c r="E57" i="14"/>
  <c r="E61" i="14"/>
  <c r="E62" i="14"/>
  <c r="E63" i="14"/>
  <c r="E65" i="14"/>
  <c r="E73" i="14"/>
  <c r="E74" i="14"/>
  <c r="E75" i="14"/>
  <c r="E76" i="14"/>
  <c r="E77" i="14"/>
  <c r="E78" i="14"/>
  <c r="E79" i="14"/>
  <c r="E82" i="14"/>
  <c r="E84" i="14"/>
  <c r="E85" i="14"/>
  <c r="E86" i="14"/>
  <c r="E87" i="14"/>
  <c r="E89" i="14"/>
  <c r="E90" i="14"/>
  <c r="E91" i="14"/>
  <c r="E92" i="14"/>
  <c r="E93" i="14"/>
  <c r="E94" i="14"/>
  <c r="E97" i="14"/>
  <c r="E98" i="14"/>
  <c r="E99" i="14"/>
  <c r="E100" i="14"/>
  <c r="E101" i="14"/>
  <c r="E102" i="14"/>
  <c r="E103" i="14"/>
  <c r="E109" i="14"/>
  <c r="E110" i="14"/>
  <c r="E111" i="14"/>
  <c r="E30" i="1"/>
  <c r="E33" i="1"/>
  <c r="E34" i="1"/>
  <c r="E35" i="1"/>
  <c r="E36" i="1"/>
  <c r="E37" i="1"/>
  <c r="E38" i="1"/>
  <c r="E39" i="1"/>
  <c r="E40" i="1"/>
  <c r="E26" i="24"/>
  <c r="E28" i="24"/>
  <c r="E30" i="24"/>
  <c r="E31" i="24"/>
  <c r="E32" i="24"/>
  <c r="E33" i="24"/>
  <c r="E34" i="24"/>
  <c r="E35" i="24"/>
  <c r="E36" i="24"/>
  <c r="E37" i="24"/>
  <c r="E38" i="24"/>
  <c r="C28" i="24"/>
  <c r="D28" i="24" s="1"/>
  <c r="C38" i="24"/>
  <c r="D38" i="24" s="1"/>
  <c r="C37" i="24"/>
  <c r="D37" i="24" s="1"/>
  <c r="C36" i="24"/>
  <c r="D36" i="24" s="1"/>
  <c r="C35" i="24"/>
  <c r="D35" i="24" s="1"/>
  <c r="C34" i="24"/>
  <c r="D34" i="24" s="1"/>
  <c r="C33" i="24"/>
  <c r="D33" i="24" s="1"/>
  <c r="C32" i="24"/>
  <c r="D32" i="24" s="1"/>
  <c r="C31" i="24"/>
  <c r="D31" i="24" s="1"/>
  <c r="C30" i="24"/>
  <c r="D30" i="24" s="1"/>
  <c r="C32" i="1" l="1"/>
  <c r="D32" i="1" s="1"/>
  <c r="C41" i="1"/>
  <c r="D41" i="1" s="1"/>
  <c r="C40" i="1"/>
  <c r="D40" i="1" s="1"/>
  <c r="C39" i="1"/>
  <c r="D39" i="1" s="1"/>
  <c r="C38" i="1"/>
  <c r="D38" i="1" s="1"/>
  <c r="C37" i="1"/>
  <c r="D37" i="1" s="1"/>
  <c r="C36" i="1"/>
  <c r="D36" i="1" s="1"/>
  <c r="C35" i="1"/>
  <c r="D35" i="1" s="1"/>
  <c r="C34" i="1"/>
  <c r="D34" i="1" s="1"/>
  <c r="C33" i="1"/>
  <c r="D33" i="1" s="1"/>
  <c r="C30" i="1"/>
  <c r="D30" i="1" s="1"/>
  <c r="F69" i="22" l="1"/>
  <c r="F68" i="22" s="1"/>
  <c r="F63" i="22"/>
  <c r="F62" i="22" s="1"/>
  <c r="F56" i="22"/>
  <c r="F55" i="22" s="1"/>
  <c r="F52" i="22"/>
  <c r="F51" i="22" s="1"/>
  <c r="F47" i="22"/>
  <c r="F46" i="22" s="1"/>
  <c r="F32" i="22"/>
  <c r="F31" i="22" s="1"/>
  <c r="F26" i="22"/>
  <c r="F25" i="22" s="1"/>
  <c r="F19" i="22"/>
  <c r="F18" i="22" s="1"/>
  <c r="F15" i="22"/>
  <c r="F14" i="22" s="1"/>
  <c r="F10" i="22"/>
  <c r="F9" i="22" s="1"/>
  <c r="F61" i="1"/>
  <c r="F60" i="1"/>
  <c r="F59" i="1"/>
  <c r="F58" i="1"/>
  <c r="F46" i="1"/>
  <c r="F47" i="1"/>
  <c r="F45" i="1"/>
  <c r="F19" i="1"/>
  <c r="F20" i="1"/>
  <c r="F21" i="1"/>
  <c r="F22" i="1"/>
  <c r="F23" i="1"/>
  <c r="F24" i="1"/>
  <c r="F25" i="1"/>
  <c r="F26" i="1"/>
  <c r="F18" i="1"/>
  <c r="F17" i="1"/>
  <c r="F12" i="1"/>
  <c r="F9" i="1"/>
  <c r="F7" i="1"/>
  <c r="H22" i="14"/>
  <c r="H21" i="14"/>
  <c r="F98" i="14"/>
  <c r="F97" i="14" s="1"/>
  <c r="F90" i="14"/>
  <c r="F89" i="14" s="1"/>
  <c r="F85" i="14"/>
  <c r="F84" i="14" s="1"/>
  <c r="F66" i="14"/>
  <c r="F65" i="14" s="1"/>
  <c r="F61" i="14"/>
  <c r="F59" i="14" s="1"/>
  <c r="F62" i="14"/>
  <c r="F60" i="14" s="1"/>
  <c r="F50" i="14"/>
  <c r="F49" i="14" s="1"/>
  <c r="F36" i="14"/>
  <c r="F20" i="14"/>
  <c r="F41" i="14"/>
  <c r="F40" i="14" s="1"/>
  <c r="F28" i="14"/>
  <c r="C12" i="24" l="1"/>
  <c r="C13" i="24"/>
  <c r="C69" i="22"/>
  <c r="D69" i="22" s="1"/>
  <c r="C70" i="22"/>
  <c r="D70" i="22" s="1"/>
  <c r="C71" i="22"/>
  <c r="D71" i="22" s="1"/>
  <c r="C72" i="22"/>
  <c r="D72" i="22" s="1"/>
  <c r="C20" i="22"/>
  <c r="D20" i="22" s="1"/>
  <c r="C21" i="22"/>
  <c r="D21" i="22" s="1"/>
  <c r="C22" i="22"/>
  <c r="D22" i="22" s="1"/>
  <c r="C23" i="22"/>
  <c r="D23" i="22" s="1"/>
  <c r="C56" i="22"/>
  <c r="D56" i="22" s="1"/>
  <c r="C57" i="22"/>
  <c r="D57" i="22" s="1"/>
  <c r="C58" i="22"/>
  <c r="D58" i="22" s="1"/>
  <c r="C59" i="22"/>
  <c r="D59" i="22" s="1"/>
  <c r="C33" i="22"/>
  <c r="D33" i="22" s="1"/>
  <c r="C34" i="22"/>
  <c r="D34" i="22" s="1"/>
  <c r="C35" i="22"/>
  <c r="D35" i="22" s="1"/>
  <c r="C36" i="22"/>
  <c r="D36" i="22" s="1"/>
  <c r="C99" i="14"/>
  <c r="C100" i="14"/>
  <c r="C101" i="14"/>
  <c r="C102" i="14"/>
  <c r="C103" i="14"/>
  <c r="C104" i="14"/>
  <c r="C91" i="14"/>
  <c r="C92" i="14"/>
  <c r="C93" i="14"/>
  <c r="C94" i="14"/>
  <c r="C95" i="14"/>
  <c r="C75" i="14"/>
  <c r="C76" i="14"/>
  <c r="C77" i="14"/>
  <c r="C78" i="14"/>
  <c r="C79" i="14"/>
  <c r="C67" i="14"/>
  <c r="C68" i="14"/>
  <c r="C69" i="14"/>
  <c r="C70" i="14"/>
  <c r="C34" i="14"/>
  <c r="D34" i="14" s="1"/>
  <c r="C30" i="14"/>
  <c r="C31" i="14"/>
  <c r="C32" i="14"/>
  <c r="C33" i="14"/>
  <c r="C11" i="14"/>
  <c r="C12" i="14"/>
  <c r="C13" i="14"/>
  <c r="C14" i="14"/>
  <c r="C15" i="14"/>
  <c r="C16" i="14"/>
  <c r="D16" i="14" s="1"/>
  <c r="G10" i="14" l="1"/>
  <c r="G9" i="14" s="1"/>
  <c r="C60" i="14"/>
  <c r="D11" i="14" l="1"/>
  <c r="D12" i="14"/>
  <c r="D13" i="14"/>
  <c r="D14" i="14"/>
  <c r="D15" i="14"/>
  <c r="C18" i="14"/>
  <c r="D18" i="14" s="1"/>
  <c r="C20" i="14"/>
  <c r="I20" i="14" s="1"/>
  <c r="C21" i="14"/>
  <c r="C22" i="14"/>
  <c r="C24" i="14"/>
  <c r="C26" i="14"/>
  <c r="D26" i="14" s="1"/>
  <c r="C28" i="14"/>
  <c r="D28" i="14" s="1"/>
  <c r="C29" i="14"/>
  <c r="D30" i="14"/>
  <c r="D31" i="14"/>
  <c r="D32" i="14"/>
  <c r="D33" i="14"/>
  <c r="C36" i="14"/>
  <c r="D36" i="14" s="1"/>
  <c r="C37" i="14"/>
  <c r="C38" i="14"/>
  <c r="D38" i="14" s="1"/>
  <c r="C40" i="14"/>
  <c r="D40" i="14" s="1"/>
  <c r="C41" i="14"/>
  <c r="C42" i="14"/>
  <c r="D42" i="14" s="1"/>
  <c r="C43" i="14"/>
  <c r="D43" i="14" s="1"/>
  <c r="C44" i="14"/>
  <c r="D44" i="14" s="1"/>
  <c r="C45" i="14"/>
  <c r="D45" i="14" s="1"/>
  <c r="C46" i="14"/>
  <c r="D46" i="14" s="1"/>
  <c r="C47" i="14"/>
  <c r="D47" i="14" s="1"/>
  <c r="C49" i="14"/>
  <c r="D49" i="14" s="1"/>
  <c r="C50" i="14"/>
  <c r="C51" i="14"/>
  <c r="D51" i="14" s="1"/>
  <c r="C57" i="14"/>
  <c r="D57" i="14" s="1"/>
  <c r="C59" i="14"/>
  <c r="D59" i="14" s="1"/>
  <c r="D60" i="14"/>
  <c r="C61" i="14"/>
  <c r="D61" i="14" s="1"/>
  <c r="C62" i="14"/>
  <c r="C63" i="14"/>
  <c r="C65" i="14"/>
  <c r="D65" i="14" s="1"/>
  <c r="C66" i="14"/>
  <c r="G66" i="14" s="1"/>
  <c r="D67" i="14"/>
  <c r="D68" i="14"/>
  <c r="D69" i="14"/>
  <c r="D70" i="14"/>
  <c r="C73" i="14"/>
  <c r="D73" i="14" s="1"/>
  <c r="C74" i="14"/>
  <c r="G74" i="14" s="1"/>
  <c r="D75" i="14"/>
  <c r="D76" i="14"/>
  <c r="D77" i="14"/>
  <c r="D78" i="14"/>
  <c r="D79" i="14"/>
  <c r="C82" i="14"/>
  <c r="D82" i="14" s="1"/>
  <c r="C84" i="14"/>
  <c r="D84" i="14" s="1"/>
  <c r="C85" i="14"/>
  <c r="C86" i="14"/>
  <c r="D86" i="14" s="1"/>
  <c r="C87" i="14"/>
  <c r="D87" i="14" s="1"/>
  <c r="C89" i="14"/>
  <c r="C90" i="14"/>
  <c r="D91" i="14"/>
  <c r="D92" i="14"/>
  <c r="D93" i="14"/>
  <c r="D94" i="14"/>
  <c r="D95" i="14"/>
  <c r="C97" i="14"/>
  <c r="D97" i="14" s="1"/>
  <c r="C98" i="14"/>
  <c r="D99" i="14"/>
  <c r="D100" i="14"/>
  <c r="D101" i="14"/>
  <c r="D102" i="14"/>
  <c r="D103" i="14"/>
  <c r="D104" i="14"/>
  <c r="C109" i="14"/>
  <c r="D109" i="14" s="1"/>
  <c r="D110" i="14"/>
  <c r="C111" i="14"/>
  <c r="D111" i="14" s="1"/>
  <c r="D24" i="14" l="1"/>
  <c r="I24" i="14"/>
  <c r="D89" i="14"/>
  <c r="D50" i="14"/>
  <c r="G50" i="14"/>
  <c r="G49" i="14" s="1"/>
  <c r="D22" i="14"/>
  <c r="I22" i="14"/>
  <c r="D41" i="14"/>
  <c r="G41" i="14"/>
  <c r="G40" i="14" s="1"/>
  <c r="D63" i="14"/>
  <c r="G61" i="14"/>
  <c r="G59" i="14" s="1"/>
  <c r="D10" i="14"/>
  <c r="D90" i="14"/>
  <c r="G90" i="14"/>
  <c r="G89" i="14" s="1"/>
  <c r="D85" i="14"/>
  <c r="G85" i="14"/>
  <c r="G84" i="14" s="1"/>
  <c r="D21" i="14"/>
  <c r="I21" i="14"/>
  <c r="G21" i="14"/>
  <c r="G20" i="14" s="1"/>
  <c r="D74" i="14"/>
  <c r="G73" i="14"/>
  <c r="D62" i="14"/>
  <c r="G62" i="14"/>
  <c r="G60" i="14" s="1"/>
  <c r="D9" i="14"/>
  <c r="D29" i="14"/>
  <c r="G29" i="14"/>
  <c r="G28" i="14" s="1"/>
  <c r="D37" i="14"/>
  <c r="G37" i="14"/>
  <c r="G36" i="14" s="1"/>
  <c r="D20" i="14"/>
  <c r="D98" i="14"/>
  <c r="G98" i="14"/>
  <c r="G97" i="14" s="1"/>
  <c r="D66" i="14"/>
  <c r="G65" i="14"/>
  <c r="E21" i="24" l="1"/>
  <c r="B4" i="22" l="1"/>
  <c r="B5" i="24" l="1"/>
  <c r="B4" i="24"/>
  <c r="A3" i="24"/>
  <c r="B5" i="22"/>
  <c r="A3" i="22"/>
  <c r="C55" i="24" l="1"/>
  <c r="D55" i="24" s="1"/>
  <c r="C54" i="24"/>
  <c r="D54" i="24" s="1"/>
  <c r="C53" i="24"/>
  <c r="D53" i="24" s="1"/>
  <c r="C51" i="24"/>
  <c r="D51" i="24" s="1"/>
  <c r="C49" i="24"/>
  <c r="D49" i="24" s="1"/>
  <c r="C48" i="24"/>
  <c r="D48" i="24" s="1"/>
  <c r="C46" i="24"/>
  <c r="D46" i="24" s="1"/>
  <c r="C44" i="24"/>
  <c r="D44" i="24" s="1"/>
  <c r="C43" i="24"/>
  <c r="D43" i="24" s="1"/>
  <c r="C42" i="24"/>
  <c r="D42" i="24" s="1"/>
  <c r="C40" i="24"/>
  <c r="D40" i="24" s="1"/>
  <c r="C26" i="24"/>
  <c r="D26" i="24" s="1"/>
  <c r="C25" i="24"/>
  <c r="D25" i="24" s="1"/>
  <c r="C24" i="24"/>
  <c r="D24" i="24" s="1"/>
  <c r="C23" i="24"/>
  <c r="D23" i="24" s="1"/>
  <c r="C22" i="24"/>
  <c r="D22" i="24" s="1"/>
  <c r="C21" i="24"/>
  <c r="D21" i="24" s="1"/>
  <c r="C20" i="24"/>
  <c r="D20" i="24" s="1"/>
  <c r="C19" i="24"/>
  <c r="D19" i="24" s="1"/>
  <c r="C18" i="24"/>
  <c r="D18" i="24" s="1"/>
  <c r="C17" i="24"/>
  <c r="D17" i="24" s="1"/>
  <c r="C15" i="24"/>
  <c r="D15" i="24" s="1"/>
  <c r="C14" i="24"/>
  <c r="D14" i="24" s="1"/>
  <c r="D13" i="24"/>
  <c r="D12" i="24"/>
  <c r="C10" i="24"/>
  <c r="D10" i="24" s="1"/>
  <c r="C9" i="24"/>
  <c r="D9" i="24" s="1"/>
  <c r="C7" i="24"/>
  <c r="D7" i="24" s="1"/>
  <c r="C78" i="22"/>
  <c r="D78" i="22" s="1"/>
  <c r="C77" i="22"/>
  <c r="D77" i="22" s="1"/>
  <c r="C76" i="22"/>
  <c r="D76" i="22" s="1"/>
  <c r="C75" i="22"/>
  <c r="D75" i="22" s="1"/>
  <c r="C68" i="22"/>
  <c r="C67" i="22"/>
  <c r="D67" i="22" s="1"/>
  <c r="C65" i="22"/>
  <c r="D65" i="22" s="1"/>
  <c r="C64" i="22"/>
  <c r="D64" i="22" s="1"/>
  <c r="C63" i="22"/>
  <c r="D63" i="22" s="1"/>
  <c r="C62" i="22"/>
  <c r="C61" i="22"/>
  <c r="D61" i="22" s="1"/>
  <c r="C55" i="22"/>
  <c r="G56" i="22" s="1"/>
  <c r="C54" i="22"/>
  <c r="D54" i="22" s="1"/>
  <c r="C52" i="22"/>
  <c r="D52" i="22" s="1"/>
  <c r="C51" i="22"/>
  <c r="C50" i="22"/>
  <c r="D50" i="22" s="1"/>
  <c r="C48" i="22"/>
  <c r="D48" i="22" s="1"/>
  <c r="C47" i="22"/>
  <c r="C46" i="22"/>
  <c r="C44" i="22"/>
  <c r="D44" i="22" s="1"/>
  <c r="C42" i="22"/>
  <c r="D42" i="22" s="1"/>
  <c r="C41" i="22"/>
  <c r="D41" i="22" s="1"/>
  <c r="C40" i="22"/>
  <c r="D40" i="22" s="1"/>
  <c r="C39" i="22"/>
  <c r="D39" i="22" s="1"/>
  <c r="C32" i="22"/>
  <c r="C31" i="22"/>
  <c r="C29" i="22"/>
  <c r="D29" i="22" s="1"/>
  <c r="C28" i="22"/>
  <c r="D28" i="22" s="1"/>
  <c r="C27" i="22"/>
  <c r="D27" i="22" s="1"/>
  <c r="C26" i="22"/>
  <c r="C25" i="22"/>
  <c r="C19" i="22"/>
  <c r="C18" i="22"/>
  <c r="D18" i="22" s="1"/>
  <c r="C16" i="22"/>
  <c r="D16" i="22" s="1"/>
  <c r="C15" i="22"/>
  <c r="C14" i="22"/>
  <c r="D14" i="22" s="1"/>
  <c r="C12" i="22"/>
  <c r="D12" i="22" s="1"/>
  <c r="C11" i="22"/>
  <c r="D11" i="22" s="1"/>
  <c r="C10" i="22"/>
  <c r="C9" i="22"/>
  <c r="C7" i="22"/>
  <c r="D7" i="22" s="1"/>
  <c r="C61" i="1"/>
  <c r="C60" i="1"/>
  <c r="C59" i="1"/>
  <c r="C58" i="1"/>
  <c r="D58" i="1" s="1"/>
  <c r="C56" i="1"/>
  <c r="D56" i="1" s="1"/>
  <c r="C53" i="1"/>
  <c r="D53" i="1" s="1"/>
  <c r="C52" i="1"/>
  <c r="D52" i="1" s="1"/>
  <c r="C50" i="1"/>
  <c r="D50" i="1" s="1"/>
  <c r="C48" i="1"/>
  <c r="C47" i="1"/>
  <c r="C46" i="1"/>
  <c r="C45" i="1"/>
  <c r="C43" i="1"/>
  <c r="D43" i="1" s="1"/>
  <c r="C28" i="1"/>
  <c r="D28" i="1" s="1"/>
  <c r="C26" i="1"/>
  <c r="C25" i="1"/>
  <c r="C24" i="1"/>
  <c r="C23" i="1"/>
  <c r="C22" i="1"/>
  <c r="C21" i="1"/>
  <c r="C20" i="1"/>
  <c r="C19" i="1"/>
  <c r="C18" i="1"/>
  <c r="C17" i="1"/>
  <c r="C15" i="1"/>
  <c r="D15" i="1" s="1"/>
  <c r="C14" i="1"/>
  <c r="D14" i="1" s="1"/>
  <c r="C13" i="1"/>
  <c r="D13" i="1" s="1"/>
  <c r="C12" i="1"/>
  <c r="C10" i="1"/>
  <c r="D10" i="1" s="1"/>
  <c r="C9" i="1"/>
  <c r="D9" i="22" l="1"/>
  <c r="D19" i="22"/>
  <c r="G19" i="22"/>
  <c r="G18" i="22" s="1"/>
  <c r="D32" i="22"/>
  <c r="G32" i="22"/>
  <c r="G31" i="22" s="1"/>
  <c r="D10" i="22"/>
  <c r="G10" i="22"/>
  <c r="G9" i="22" s="1"/>
  <c r="D25" i="22"/>
  <c r="D51" i="22"/>
  <c r="G52" i="22"/>
  <c r="G51" i="22" s="1"/>
  <c r="D26" i="22"/>
  <c r="G26" i="22"/>
  <c r="G25" i="22" s="1"/>
  <c r="D68" i="22"/>
  <c r="G69" i="22"/>
  <c r="G68" i="22" s="1"/>
  <c r="D55" i="22"/>
  <c r="G55" i="22"/>
  <c r="D15" i="22"/>
  <c r="G15" i="22"/>
  <c r="G14" i="22" s="1"/>
  <c r="D46" i="22"/>
  <c r="D31" i="22"/>
  <c r="D47" i="22"/>
  <c r="G47" i="22"/>
  <c r="G46" i="22" s="1"/>
  <c r="D62" i="22"/>
  <c r="G63" i="22"/>
  <c r="G62" i="22" s="1"/>
  <c r="D21" i="1"/>
  <c r="G21" i="1"/>
  <c r="D22" i="1"/>
  <c r="G22" i="1"/>
  <c r="D46" i="1"/>
  <c r="G46" i="1"/>
  <c r="D59" i="1"/>
  <c r="G59" i="1"/>
  <c r="D23" i="1"/>
  <c r="G23" i="1"/>
  <c r="D47" i="1"/>
  <c r="G47" i="1"/>
  <c r="D60" i="1"/>
  <c r="G60" i="1"/>
  <c r="D45" i="1"/>
  <c r="G45" i="1"/>
  <c r="D24" i="1"/>
  <c r="G24" i="1"/>
  <c r="D48" i="1"/>
  <c r="D61" i="1"/>
  <c r="G61" i="1"/>
  <c r="D25" i="1"/>
  <c r="G25" i="1"/>
  <c r="G58" i="1"/>
  <c r="D17" i="1"/>
  <c r="G17" i="1"/>
  <c r="D18" i="1"/>
  <c r="G18" i="1"/>
  <c r="D26" i="1"/>
  <c r="G26" i="1"/>
  <c r="D9" i="1"/>
  <c r="G9" i="1"/>
  <c r="D19" i="1"/>
  <c r="G19" i="1"/>
  <c r="D12" i="1"/>
  <c r="G12" i="1"/>
  <c r="D20" i="1"/>
  <c r="G20" i="1"/>
  <c r="C7" i="1"/>
  <c r="D7" i="1" l="1"/>
  <c r="G7" i="1"/>
  <c r="E51" i="24" l="1"/>
  <c r="E46" i="24"/>
  <c r="E40" i="24"/>
  <c r="E56" i="1"/>
  <c r="E50" i="1"/>
  <c r="E43" i="1"/>
  <c r="E67" i="22"/>
  <c r="E54" i="22"/>
  <c r="E50" i="22"/>
  <c r="E46" i="22"/>
  <c r="E44" i="22"/>
  <c r="E31" i="22"/>
  <c r="E25" i="22"/>
  <c r="E18" i="22"/>
  <c r="E14" i="22"/>
  <c r="E9" i="22"/>
  <c r="E7" i="22"/>
  <c r="E7" i="24" l="1"/>
  <c r="E9" i="1"/>
  <c r="E55" i="24"/>
  <c r="E54" i="24"/>
  <c r="E53" i="24"/>
  <c r="E49" i="24"/>
  <c r="E44" i="24"/>
  <c r="E43" i="24"/>
  <c r="E42" i="24"/>
  <c r="E25" i="24"/>
  <c r="E24" i="24"/>
  <c r="E22" i="24"/>
  <c r="E20" i="24"/>
  <c r="E19" i="24"/>
  <c r="E18" i="24"/>
  <c r="E17" i="24"/>
  <c r="E15" i="24"/>
  <c r="E14" i="24"/>
  <c r="E13" i="24"/>
  <c r="E12" i="24"/>
  <c r="E10" i="24"/>
  <c r="E9" i="24"/>
  <c r="E78" i="22" l="1"/>
  <c r="E77" i="22"/>
  <c r="E76" i="22"/>
  <c r="E75" i="22"/>
  <c r="E71" i="22"/>
  <c r="E70" i="22"/>
  <c r="E69" i="22"/>
  <c r="E68" i="22"/>
  <c r="E65" i="22"/>
  <c r="E64" i="22"/>
  <c r="E63" i="22"/>
  <c r="E62" i="22"/>
  <c r="E58" i="22"/>
  <c r="E57" i="22"/>
  <c r="E56" i="22"/>
  <c r="E55" i="22"/>
  <c r="E52" i="22"/>
  <c r="E51" i="22"/>
  <c r="E48" i="22"/>
  <c r="E47" i="22"/>
  <c r="E42" i="22"/>
  <c r="E41" i="22"/>
  <c r="E40" i="22"/>
  <c r="E34" i="22"/>
  <c r="E33" i="22"/>
  <c r="E32" i="22"/>
  <c r="E29" i="22"/>
  <c r="E28" i="22"/>
  <c r="E27" i="22"/>
  <c r="E26" i="22"/>
  <c r="E22" i="22"/>
  <c r="E21" i="22"/>
  <c r="E20" i="22"/>
  <c r="E19" i="22"/>
  <c r="E16" i="22"/>
  <c r="E15" i="22"/>
  <c r="E12" i="22"/>
  <c r="E10" i="22"/>
  <c r="E61" i="1" l="1"/>
  <c r="E60" i="1"/>
  <c r="E59" i="1"/>
  <c r="E58" i="1"/>
  <c r="E53" i="1"/>
  <c r="E52" i="1"/>
  <c r="E47" i="1"/>
  <c r="E46" i="1"/>
  <c r="E4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K71" authorId="0" shapeId="0" xr:uid="{97DD4844-1B7D-4C70-A0BC-84D3E10E7E57}">
      <text>
        <r>
          <rPr>
            <b/>
            <sz val="9"/>
            <color indexed="81"/>
            <rFont val="Tahoma"/>
            <charset val="1"/>
          </rPr>
          <t>Erick Jara Tenorio:</t>
        </r>
        <r>
          <rPr>
            <sz val="9"/>
            <color indexed="81"/>
            <rFont val="Tahoma"/>
            <charset val="1"/>
          </rPr>
          <t xml:space="preserve">
No se incluyen estos valores en los errores de muestreo 2021</t>
        </r>
      </text>
    </comment>
    <comment ref="K80" authorId="0" shapeId="0" xr:uid="{BB353E7C-B9CD-4431-AEC0-1D01BEE860B1}">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K54" authorId="0" shapeId="0" xr:uid="{3A0AAF3B-923D-44EC-BEF0-33E527B715CE}">
      <text>
        <r>
          <rPr>
            <b/>
            <sz val="9"/>
            <color indexed="81"/>
            <rFont val="Tahoma"/>
            <charset val="1"/>
          </rPr>
          <t>Erick Jara Tenorio:</t>
        </r>
        <r>
          <rPr>
            <sz val="9"/>
            <color indexed="81"/>
            <rFont val="Tahoma"/>
            <charset val="1"/>
          </rPr>
          <t xml:space="preserve">
No hay intervalo de significancia para esta variable.</t>
        </r>
      </text>
    </comment>
    <comment ref="J71" authorId="0" shapeId="0" xr:uid="{9FF65A7F-96BB-4EC9-8955-4E85781938D0}">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K34" authorId="0" shapeId="0" xr:uid="{07F8C374-0649-4D9A-84CA-451298AE7D08}">
      <text>
        <r>
          <rPr>
            <b/>
            <sz val="9"/>
            <color indexed="81"/>
            <rFont val="Tahoma"/>
            <charset val="1"/>
          </rPr>
          <t>Erick Jara Tenorio:</t>
        </r>
        <r>
          <rPr>
            <sz val="9"/>
            <color indexed="81"/>
            <rFont val="Tahoma"/>
            <charset val="1"/>
          </rPr>
          <t xml:space="preserve">
No se incluyen estos valores en los errores de muestreo 2021</t>
        </r>
      </text>
    </comment>
    <comment ref="K54" authorId="0" shapeId="0" xr:uid="{4A31320E-7045-4524-9F5E-5D4F7FBE6C5A}">
      <text>
        <r>
          <rPr>
            <b/>
            <sz val="9"/>
            <color indexed="81"/>
            <rFont val="Tahoma"/>
            <charset val="1"/>
          </rPr>
          <t>Erick Jara Tenorio:</t>
        </r>
        <r>
          <rPr>
            <sz val="9"/>
            <color indexed="81"/>
            <rFont val="Tahoma"/>
            <charset val="1"/>
          </rPr>
          <t xml:space="preserve">
No hay intervalo de significancia para esta variable.</t>
        </r>
      </text>
    </comment>
    <comment ref="J80" authorId="0" shapeId="0" xr:uid="{EF2E7E21-C913-4C15-B754-6774B9DA05BF}">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J71" authorId="0" shapeId="0" xr:uid="{658AB824-24FB-4213-8E9F-568E7879BABE}">
      <text>
        <r>
          <rPr>
            <b/>
            <sz val="9"/>
            <color indexed="81"/>
            <rFont val="Tahoma"/>
            <charset val="1"/>
          </rPr>
          <t>Erick Jara Tenorio:</t>
        </r>
        <r>
          <rPr>
            <sz val="9"/>
            <color indexed="81"/>
            <rFont val="Tahoma"/>
            <charset val="1"/>
          </rPr>
          <t xml:space="preserve">
No se incluyen estos valores en los errores de muestreo 2021</t>
        </r>
      </text>
    </comment>
    <comment ref="K80" authorId="0" shapeId="0" xr:uid="{A36B1995-C051-47DB-8508-569719E2362D}">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K34" authorId="0" shapeId="0" xr:uid="{3D81E87D-7D78-4EA9-A7F3-915534F6CBB5}">
      <text>
        <r>
          <rPr>
            <b/>
            <sz val="9"/>
            <color indexed="81"/>
            <rFont val="Tahoma"/>
            <charset val="1"/>
          </rPr>
          <t>Erick Jara Tenorio:</t>
        </r>
        <r>
          <rPr>
            <sz val="9"/>
            <color indexed="81"/>
            <rFont val="Tahoma"/>
            <charset val="1"/>
          </rPr>
          <t xml:space="preserve">
No se incluyen estos valores en los errores de muestreo 2021</t>
        </r>
      </text>
    </comment>
    <comment ref="A54" authorId="0" shapeId="0" xr:uid="{C1CD0B6C-33AF-4D78-A041-76208FF5C351}">
      <text>
        <r>
          <rPr>
            <b/>
            <sz val="9"/>
            <color indexed="81"/>
            <rFont val="Tahoma"/>
            <charset val="1"/>
          </rPr>
          <t>Erick Jara Tenorio:</t>
        </r>
        <r>
          <rPr>
            <sz val="9"/>
            <color indexed="81"/>
            <rFont val="Tahoma"/>
            <charset val="1"/>
          </rPr>
          <t xml:space="preserve">
Sólo para Tri calendario están los errores de empleo formal</t>
        </r>
      </text>
    </comment>
    <comment ref="K71" authorId="0" shapeId="0" xr:uid="{B8B30D3B-6E67-4F0A-8A12-0CDACCE70614}">
      <text>
        <r>
          <rPr>
            <b/>
            <sz val="9"/>
            <color indexed="81"/>
            <rFont val="Tahoma"/>
            <charset val="1"/>
          </rPr>
          <t>Erick Jara Tenorio:</t>
        </r>
        <r>
          <rPr>
            <sz val="9"/>
            <color indexed="81"/>
            <rFont val="Tahoma"/>
            <charset val="1"/>
          </rPr>
          <t xml:space="preserve">
No se incluyen estos valores en los errores de muestreo 2021</t>
        </r>
      </text>
    </comment>
    <comment ref="J80" authorId="0" shapeId="0" xr:uid="{3DA8B7CC-732B-4846-BA00-42CCE2850C94}">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H54" authorId="0" shapeId="0" xr:uid="{EE04CFFC-0F0A-4B5A-8966-F795E7161733}">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H54" authorId="0" shapeId="0" xr:uid="{B923BBBE-1607-48FE-9FD3-017FFBA35AF1}">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H54" authorId="0" shapeId="0" xr:uid="{5DE6BB9F-4C0F-4206-A956-B7B5A0C3CAD6}">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H54" authorId="0" shapeId="0" xr:uid="{CB482DEC-F912-457B-8900-6E916FF8BF61}">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H54" authorId="0" shapeId="0" xr:uid="{B93BE5EE-AC88-45BC-8D01-DD84EEFBB76B}">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I23" authorId="0" shapeId="0" xr:uid="{FFFC460B-0CE0-4400-9F73-C77943EAAEE2}">
      <text>
        <r>
          <rPr>
            <b/>
            <sz val="9"/>
            <color indexed="81"/>
            <rFont val="Tahoma"/>
            <charset val="1"/>
          </rPr>
          <t>Erick Jara Tenorio:</t>
        </r>
        <r>
          <rPr>
            <sz val="9"/>
            <color indexed="81"/>
            <rFont val="Tahoma"/>
            <charset val="1"/>
          </rPr>
          <t xml:space="preserve">
No se incluyen estos valores en los errores de muestreo 2021</t>
        </r>
      </text>
    </comment>
    <comment ref="I59" authorId="0" shapeId="0" xr:uid="{A2BB21F9-A379-41D0-91F5-EE3779A0AF0C}">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I23" authorId="0" shapeId="0" xr:uid="{9D0534F0-DB14-46D8-BFB7-A43E3C41536B}">
      <text>
        <r>
          <rPr>
            <b/>
            <sz val="9"/>
            <color indexed="81"/>
            <rFont val="Tahoma"/>
            <charset val="1"/>
          </rPr>
          <t>Erick Jara Tenorio:</t>
        </r>
        <r>
          <rPr>
            <sz val="9"/>
            <color indexed="81"/>
            <rFont val="Tahoma"/>
            <charset val="1"/>
          </rPr>
          <t xml:space="preserve">
No se incluyen estos valores en los errores de muestreo 2021</t>
        </r>
      </text>
    </comment>
    <comment ref="I59" authorId="0" shapeId="0" xr:uid="{77DB05AC-096E-4C8D-B87F-339B1E04020D}">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H23" authorId="0" shapeId="0" xr:uid="{5895DA75-5C61-470C-8390-EE866E975F2D}">
      <text>
        <r>
          <rPr>
            <b/>
            <sz val="9"/>
            <color indexed="81"/>
            <rFont val="Tahoma"/>
            <charset val="1"/>
          </rPr>
          <t>Erick Jara Tenorio:</t>
        </r>
        <r>
          <rPr>
            <sz val="9"/>
            <color indexed="81"/>
            <rFont val="Tahoma"/>
            <charset val="1"/>
          </rPr>
          <t xml:space="preserve">
No se incluyen estos valores en los errores de muestreo 2021</t>
        </r>
      </text>
    </comment>
    <comment ref="H59" authorId="0" shapeId="0" xr:uid="{E654B9D5-9565-4615-AEAE-C8A5F575FEF1}">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I59" authorId="0" shapeId="0" xr:uid="{D313E73B-3A04-4088-8CDD-FACEB2E49597}">
      <text>
        <r>
          <rPr>
            <b/>
            <sz val="9"/>
            <color indexed="81"/>
            <rFont val="Tahoma"/>
            <charset val="1"/>
          </rPr>
          <t>Erick Jara Tenorio:</t>
        </r>
        <r>
          <rPr>
            <sz val="9"/>
            <color indexed="81"/>
            <rFont val="Tahoma"/>
            <charset val="1"/>
          </rPr>
          <t xml:space="preserve">
No se incluye este intervalo en los errores de muestreo.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Erick Jara Tenorio</author>
  </authors>
  <commentList>
    <comment ref="I23" authorId="0" shapeId="0" xr:uid="{D579413C-99AD-43A9-BFB8-C2D05065A93A}">
      <text>
        <r>
          <rPr>
            <b/>
            <sz val="9"/>
            <color indexed="81"/>
            <rFont val="Tahoma"/>
            <charset val="1"/>
          </rPr>
          <t>Erick Jara Tenorio:</t>
        </r>
        <r>
          <rPr>
            <sz val="9"/>
            <color indexed="81"/>
            <rFont val="Tahoma"/>
            <charset val="1"/>
          </rPr>
          <t xml:space="preserve">
No se incluyen estos valores en los intervalos de confianza.</t>
        </r>
      </text>
    </comment>
    <comment ref="H59" authorId="0" shapeId="0" xr:uid="{E7FBC5AA-BBE7-44D6-84D4-7D5C954B5EF9}">
      <text>
        <r>
          <rPr>
            <b/>
            <sz val="9"/>
            <color indexed="81"/>
            <rFont val="Tahoma"/>
            <charset val="1"/>
          </rPr>
          <t>Erick Jara Tenorio:</t>
        </r>
        <r>
          <rPr>
            <sz val="9"/>
            <color indexed="81"/>
            <rFont val="Tahoma"/>
            <charset val="1"/>
          </rPr>
          <t xml:space="preserve">
No se incluyen estos valores en los errores de muestreo 2021.</t>
        </r>
      </text>
    </comment>
  </commentList>
</comments>
</file>

<file path=xl/sharedStrings.xml><?xml version="1.0" encoding="utf-8"?>
<sst xmlns="http://schemas.openxmlformats.org/spreadsheetml/2006/main" count="1925" uniqueCount="264">
  <si>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</si>
  <si>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</si>
  <si>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</si>
  <si>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</si>
  <si>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</si>
  <si>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</si>
  <si>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</si>
  <si>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</si>
  <si>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</si>
  <si>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</si>
  <si>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</si>
  <si>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</si>
  <si>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</si>
  <si>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</si>
  <si>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</si>
  <si>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</si>
  <si>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</si>
  <si>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</si>
  <si>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</si>
  <si>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</si>
  <si>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</si>
  <si>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</si>
  <si>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</si>
  <si>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</si>
  <si>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</si>
  <si>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</si>
  <si>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</si>
  <si>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</si>
  <si>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</si>
  <si>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</si>
  <si>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</si>
  <si>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</si>
  <si>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</si>
  <si>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</si>
  <si>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</si>
  <si>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</si>
  <si>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</si>
  <si>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</si>
  <si>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</si>
  <si>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</si>
  <si>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</si>
  <si>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</si>
  <si>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</si>
  <si>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</si>
  <si>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</si>
  <si>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</si>
  <si>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</si>
  <si>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</si>
  <si>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</si>
  <si>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</si>
  <si>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</si>
  <si>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</si>
  <si>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</si>
  <si>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</si>
  <si>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</si>
  <si>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</si>
  <si>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</si>
  <si>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</si>
  <si>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</si>
  <si>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</si>
  <si>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</si>
  <si>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</si>
  <si>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</si>
  <si>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</si>
  <si>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</si>
  <si>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</si>
  <si>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</si>
  <si>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</si>
  <si>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</si>
  <si>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</si>
  <si>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</si>
  <si>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</si>
  <si>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</si>
  <si>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</si>
  <si>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</si>
  <si>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Intervalo de confianza al 95%</t>
  </si>
  <si>
    <t>Inferior</t>
  </si>
  <si>
    <t>Superior</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</si>
  <si>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</si>
  <si>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</si>
  <si>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</si>
  <si>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</si>
  <si>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</si>
  <si>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</si>
  <si>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</si>
  <si>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</si>
  <si>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</si>
  <si>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</si>
  <si>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</si>
  <si>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</si>
  <si>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</si>
  <si>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</si>
  <si>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</si>
  <si>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</si>
  <si>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</si>
  <si>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</si>
  <si>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</si>
  <si>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</si>
  <si>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</si>
  <si>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</si>
  <si>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</si>
  <si>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</si>
  <si>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</si>
  <si>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</si>
  <si>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</si>
  <si>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</si>
  <si>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</si>
  <si>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</si>
  <si>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</si>
  <si>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</si>
  <si>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</si>
  <si>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</si>
  <si>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</si>
  <si>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</si>
  <si>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</si>
  <si>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</si>
  <si>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</si>
  <si>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</si>
  <si>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</si>
  <si>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</si>
  <si>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</si>
  <si>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</si>
  <si>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</si>
  <si>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</si>
  <si>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</si>
  <si>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</si>
  <si>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</si>
  <si>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</si>
  <si>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</si>
  <si>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</si>
  <si>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</si>
  <si>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</si>
  <si>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</si>
  <si>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</si>
  <si>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</si>
  <si>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</si>
  <si>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</si>
  <si>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</si>
  <si>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</si>
  <si>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</si>
  <si>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</si>
  <si>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</si>
  <si>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</si>
  <si>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</si>
  <si>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</si>
  <si>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</si>
  <si>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</si>
  <si>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</si>
  <si>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</si>
  <si>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</si>
  <si>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</si>
  <si>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</si>
  <si>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</si>
  <si>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</si>
  <si>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</si>
  <si>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</si>
  <si>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</si>
  <si>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</si>
  <si>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</si>
  <si>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</si>
  <si>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</si>
  <si>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</si>
  <si>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</si>
  <si>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</si>
  <si>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</si>
  <si>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</si>
  <si>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</si>
  <si>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</si>
  <si>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</si>
  <si>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</si>
  <si>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</si>
  <si>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</si>
  <si>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</si>
  <si>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</si>
  <si>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</si>
  <si>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</si>
  <si>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</si>
  <si>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</si>
  <si>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</si>
  <si>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</si>
  <si>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</si>
  <si>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</si>
  <si>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</si>
  <si>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</si>
  <si>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</si>
  <si>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</si>
  <si>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</si>
  <si>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</si>
  <si>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</si>
  <si>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</si>
  <si>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</si>
  <si>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</si>
  <si>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</si>
  <si>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</si>
  <si>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</si>
  <si>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</si>
  <si>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</si>
  <si>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</si>
  <si>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</si>
  <si>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</si>
  <si>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Revisión totales y dif </t>
  </si>
  <si>
    <t xml:space="preserve">Para boletín </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</si>
  <si>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</si>
  <si>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</si>
  <si>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</si>
  <si>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</si>
  <si>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</si>
  <si>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</si>
  <si>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</si>
  <si>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</si>
  <si>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</si>
  <si>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</si>
  <si>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</si>
  <si>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</si>
  <si>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</si>
  <si>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</si>
  <si>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</si>
  <si>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</si>
  <si>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</si>
  <si>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</si>
  <si>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</si>
  <si>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</si>
  <si>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</si>
  <si>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</si>
  <si>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</si>
  <si>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</si>
  <si>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4/ Se construye con el ingreso total corriente bruto por hora en todos los empleos. Se utiliza el salario mínimo minimorun equivalente por hora que se define por ley cada año. El salario mínimo minimorun por jornada ordinaria para el año 2020 fue ¢10620,62.</t>
  </si>
  <si>
    <t>Estimación</t>
  </si>
  <si>
    <t>Q</t>
  </si>
  <si>
    <t>Mismo trimestre año anterior</t>
  </si>
  <si>
    <t>Costa Rica hombres: Población ocupada según características del empleo</t>
  </si>
  <si>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</si>
  <si>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</si>
  <si>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</si>
  <si>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</si>
  <si>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3.5 Formalidad e informalidad</t>
  </si>
  <si>
    <t>Ocupado con empleo formal</t>
  </si>
  <si>
    <t>Ocupado con empleo informal</t>
  </si>
  <si>
    <r>
      <t>Porcentaje de ocupados con empleo informal</t>
    </r>
    <r>
      <rPr>
        <vertAlign val="superscript"/>
        <sz val="8"/>
        <color theme="1"/>
        <rFont val="Calibri"/>
        <family val="2"/>
        <scheme val="minor"/>
      </rPr>
      <t>15/</t>
    </r>
  </si>
  <si>
    <r>
      <t>Tasa de desempleo ampliado</t>
    </r>
    <r>
      <rPr>
        <vertAlign val="superscript"/>
        <sz val="8"/>
        <color theme="1"/>
        <rFont val="Calibri"/>
        <family val="2"/>
        <scheme val="minor"/>
      </rPr>
      <t>16/</t>
    </r>
  </si>
  <si>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</si>
  <si>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</si>
  <si>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
  </si>
  <si>
    <t>Principales indicadores interanuales del mercado laboral costarricense EFM 2022</t>
  </si>
  <si>
    <t>Cuadro 1.1</t>
  </si>
  <si>
    <t>1. Población total urbana</t>
  </si>
  <si>
    <t>Cuadro 1.2</t>
  </si>
  <si>
    <t>1. Población total rural</t>
  </si>
  <si>
    <t>Cuadro 2.1</t>
  </si>
  <si>
    <t>Cuadro 2.2</t>
  </si>
  <si>
    <t>Cuadro 3.1</t>
  </si>
  <si>
    <r>
      <t xml:space="preserve">Costa Rica zona urbana: Población ocupada según condición del empleo de las personas asalariadas e independientes </t>
    </r>
    <r>
      <rPr>
        <b/>
        <vertAlign val="superscript"/>
        <sz val="8"/>
        <color theme="1"/>
        <rFont val="Calibri"/>
        <family val="2"/>
        <scheme val="minor"/>
      </rPr>
      <t>1/</t>
    </r>
  </si>
  <si>
    <t>Cuadro 3.2</t>
  </si>
  <si>
    <r>
      <t xml:space="preserve">Costa Rica zona rural: Población ocupada según condición del empleo de las personas asalariadas e independientes </t>
    </r>
    <r>
      <rPr>
        <b/>
        <vertAlign val="superscript"/>
        <sz val="8"/>
        <color theme="1"/>
        <rFont val="Calibri"/>
        <family val="2"/>
        <scheme val="minor"/>
      </rPr>
      <t>1/</t>
    </r>
  </si>
  <si>
    <t>Cuadro 4.1</t>
  </si>
  <si>
    <r>
      <t>Costa Rica zona urbana: Promedio del ingreso mensual en el empleo principal según características del empleo</t>
    </r>
    <r>
      <rPr>
        <b/>
        <vertAlign val="superscript"/>
        <sz val="8"/>
        <color theme="1"/>
        <rFont val="Calibri"/>
        <family val="2"/>
        <scheme val="minor"/>
      </rPr>
      <t>1/</t>
    </r>
  </si>
  <si>
    <t>Cuadro 4.2</t>
  </si>
  <si>
    <r>
      <t>Costa Rica zona rural: Promedio del ingreso mensual en el empleo principal según características del empleo</t>
    </r>
    <r>
      <rPr>
        <b/>
        <vertAlign val="superscript"/>
        <sz val="8"/>
        <color theme="1"/>
        <rFont val="Calibri"/>
        <family val="2"/>
        <scheme val="minor"/>
      </rPr>
      <t>1/</t>
    </r>
  </si>
  <si>
    <t>I Trimestre 2022</t>
  </si>
  <si>
    <t>Ene - Mar</t>
  </si>
  <si>
    <t>I 2022</t>
  </si>
  <si>
    <t xml:space="preserve">        5 salarios mínimos o más</t>
  </si>
  <si>
    <r>
      <rPr>
        <b/>
        <sz val="14"/>
        <color indexed="8"/>
        <rFont val="Calibri"/>
        <family val="2"/>
      </rPr>
      <t xml:space="preserve">Fuente: </t>
    </r>
    <r>
      <rPr>
        <sz val="14"/>
        <color indexed="8"/>
        <rFont val="Calibri"/>
        <family val="2"/>
      </rPr>
      <t>INEC-Costa Rica. Encuesta Continua de Empleo (ECE), 2022.</t>
    </r>
  </si>
  <si>
    <r>
      <rPr>
        <b/>
        <sz val="8"/>
        <color theme="1"/>
        <rFont val="Calibri"/>
        <family val="2"/>
        <scheme val="minor"/>
      </rPr>
      <t xml:space="preserve">Fuente: </t>
    </r>
    <r>
      <rPr>
        <sz val="8"/>
        <color theme="1"/>
        <rFont val="Calibri"/>
        <family val="2"/>
        <scheme val="minor"/>
      </rPr>
      <t>INEC-Costa Rica. Encuesta Continua de Empleo (ECE),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</si>
</sst>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 ###\ ##0;_(* \(#,##0\);_(* &quot;-&quot;_);_(@_)"/>
    <numFmt numFmtId="165" formatCode="0.0"/>
    <numFmt numFmtId="166" formatCode="###\ ###\ ##0"/>
    <numFmt numFmtId="167" formatCode="#,##0.0"/>
    <numFmt numFmtId="168" formatCode="#,##0.0;_(* \-\ #,##0.0;_(* &quot;-&quot;_);_(@_)"/>
    <numFmt numFmtId="169" formatCode="###\ ###\ ##0;\-###\ ###\ ##0;_(* &quot;-&quot;_);_(@_)"/>
    <numFmt numFmtId="170" formatCode="###,###,##0"/>
    <numFmt numFmtId="171" formatCode="&quot;*&quot;\ ###\ ###\ ##0"/>
    <numFmt numFmtId="172" formatCode="&quot;*&quot;###\ ###\ ##0"/>
  </numFmts>
  <fonts count="28"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b/>
      <sz val="9"/>
      <color theme="1"/>
      <name val="Calibri"/>
      <family val="2"/>
      <scheme val="minor"/>
    </font>
    <font>
      <b/>
      <sz val="9"/>
      <color indexed="8"/>
      <name val="Calibri"/>
      <family val="2"/>
      <scheme val="minor"/>
    </font>
    <font>
      <sz val="9"/>
      <color indexed="81"/>
      <name val="Tahoma"/>
      <charset val="1"/>
    </font>
    <font>
      <b/>
      <sz val="9"/>
      <color indexed="81"/>
      <name val="Tahoma"/>
      <charset val="1"/>
    </font>
    <font>
      <b/>
      <sz val="8"/>
      <color rgb="FFFF00FF"/>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39997558519241921"/>
        <bgColor indexed="64"/>
      </patternFill>
    </fill>
  </fills>
  <borders count="20">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thin">
        <color auto="1"/>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bottom/>
      <diagonal/>
    </border>
    <border>
      <left style="thin">
        <color indexed="64"/>
      </left>
      <right style="thin">
        <color auto="1"/>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style="thin">
        <color indexed="64"/>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s>
  <cellStyleXfs count="15">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3" fillId="0" borderId="4" applyFont="0" applyFill="0" applyAlignment="0">
      <alignment vertical="center"/>
    </xf>
    <xf numFmtId="0" fontId="24" fillId="0" borderId="4">
      <alignment vertical="center" wrapText="1"/>
    </xf>
    <xf numFmtId="0" fontId="23" fillId="0" borderId="12" applyFont="0" applyFill="0" applyAlignment="0">
      <alignment vertical="center"/>
    </xf>
    <xf numFmtId="0" fontId="24" fillId="0" borderId="12">
      <alignment vertical="center" wrapText="1"/>
    </xf>
    <xf numFmtId="0" fontId="23" fillId="0" borderId="13" applyFont="0" applyFill="0" applyAlignment="0">
      <alignment vertical="center"/>
    </xf>
    <xf numFmtId="0" fontId="24" fillId="0" borderId="13">
      <alignment vertical="center" wrapText="1"/>
    </xf>
  </cellStyleXfs>
  <cellXfs count="381">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3" fillId="0" borderId="0" xfId="0" applyFont="1" applyFill="1" applyBorder="1"/>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167" fontId="3" fillId="0" borderId="0" xfId="3" applyNumberFormat="1" applyFont="1" applyFill="1" applyBorder="1" applyAlignment="1">
      <alignment horizontal="right" vertical="top"/>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3" fillId="3" borderId="0" xfId="0" applyFont="1" applyFill="1"/>
    <xf numFmtId="2" fontId="4" fillId="0" borderId="0" xfId="0" applyNumberFormat="1" applyFont="1" applyFill="1"/>
    <xf numFmtId="166" fontId="7" fillId="0" borderId="0" xfId="3" applyNumberFormat="1" applyFont="1" applyFill="1" applyBorder="1" applyAlignment="1">
      <alignment horizontal="right"/>
    </xf>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4" fillId="0" borderId="0" xfId="0" applyFont="1" applyFill="1" applyAlignment="1">
      <alignment vertical="center" wrapText="1"/>
    </xf>
    <xf numFmtId="0" fontId="4" fillId="0" borderId="0" xfId="0" applyFont="1" applyFill="1" applyBorder="1" applyAlignment="1">
      <alignment vertic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2"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Fill="1" applyAlignment="1">
      <alignment horizontal="right"/>
    </xf>
    <xf numFmtId="0" fontId="5" fillId="0" borderId="0" xfId="0" applyFont="1" applyFill="1" applyBorder="1" applyAlignment="1">
      <alignment horizontal="center" vertical="center" wrapText="1"/>
    </xf>
    <xf numFmtId="1" fontId="3" fillId="0" borderId="0" xfId="0" applyNumberFormat="1" applyFont="1" applyFill="1"/>
    <xf numFmtId="0" fontId="2" fillId="0" borderId="10" xfId="0" applyFont="1" applyFill="1" applyBorder="1" applyAlignment="1">
      <alignment vertical="center"/>
    </xf>
    <xf numFmtId="0" fontId="5" fillId="0" borderId="10"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10" xfId="0" applyFont="1" applyFill="1" applyBorder="1" applyAlignment="1">
      <alignment horizontal="center"/>
    </xf>
    <xf numFmtId="0" fontId="3" fillId="2" borderId="10" xfId="0" applyFont="1" applyFill="1" applyBorder="1" applyAlignment="1">
      <alignment horizontal="center"/>
    </xf>
    <xf numFmtId="2" fontId="3" fillId="0" borderId="10" xfId="0" applyNumberFormat="1" applyFont="1" applyFill="1" applyBorder="1"/>
    <xf numFmtId="1" fontId="3" fillId="0" borderId="10" xfId="0" applyNumberFormat="1" applyFont="1" applyFill="1" applyBorder="1"/>
    <xf numFmtId="0" fontId="3" fillId="0" borderId="10" xfId="0" applyFont="1" applyFill="1" applyBorder="1" applyAlignment="1">
      <alignment vertical="top" wrapText="1"/>
    </xf>
    <xf numFmtId="0" fontId="4" fillId="0" borderId="10" xfId="0" applyFont="1" applyFill="1" applyBorder="1" applyAlignment="1">
      <alignment vertical="top" wrapText="1"/>
    </xf>
    <xf numFmtId="0" fontId="3" fillId="0" borderId="10" xfId="0" applyFont="1" applyFill="1" applyBorder="1"/>
    <xf numFmtId="0" fontId="2" fillId="0" borderId="0" xfId="0" applyFont="1" applyFill="1" applyAlignment="1">
      <alignment horizontal="center" vertical="center"/>
    </xf>
    <xf numFmtId="0" fontId="2" fillId="0" borderId="0" xfId="0" applyFont="1" applyFill="1" applyBorder="1" applyAlignment="1">
      <alignment horizontal="center" vertical="center"/>
    </xf>
    <xf numFmtId="2" fontId="7" fillId="0" borderId="0" xfId="2" applyNumberFormat="1" applyFont="1" applyFill="1" applyBorder="1" applyAlignment="1">
      <alignment horizontal="center"/>
    </xf>
    <xf numFmtId="169" fontId="7" fillId="2" borderId="0" xfId="3" applyNumberFormat="1" applyFont="1" applyFill="1" applyBorder="1" applyAlignment="1">
      <alignment horizontal="center"/>
    </xf>
    <xf numFmtId="1" fontId="7" fillId="0" borderId="0" xfId="2" applyNumberFormat="1" applyFont="1" applyFill="1" applyBorder="1" applyAlignment="1">
      <alignment horizontal="center"/>
    </xf>
    <xf numFmtId="0" fontId="4" fillId="0" borderId="0" xfId="0" applyFont="1" applyFill="1" applyBorder="1" applyAlignment="1">
      <alignment horizontal="center" vertical="top" wrapText="1"/>
    </xf>
    <xf numFmtId="0" fontId="4" fillId="0" borderId="0" xfId="0" applyFont="1" applyFill="1" applyAlignment="1">
      <alignment horizontal="center" vertical="top" wrapText="1"/>
    </xf>
    <xf numFmtId="1" fontId="7" fillId="0" borderId="0" xfId="5" applyNumberFormat="1" applyFont="1" applyFill="1" applyBorder="1" applyAlignment="1">
      <alignment horizontal="right"/>
    </xf>
    <xf numFmtId="0" fontId="3" fillId="0" borderId="0" xfId="0" applyFont="1" applyFill="1" applyBorder="1" applyAlignment="1">
      <alignment vertical="top" wrapText="1"/>
    </xf>
    <xf numFmtId="0" fontId="4" fillId="0"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168" fontId="2" fillId="0" borderId="0" xfId="0" applyNumberFormat="1" applyFont="1" applyFill="1"/>
    <xf numFmtId="165" fontId="3" fillId="0" borderId="0" xfId="0" applyNumberFormat="1" applyFont="1" applyFill="1"/>
    <xf numFmtId="165" fontId="7" fillId="0" borderId="0" xfId="2" applyNumberFormat="1" applyFont="1" applyFill="1" applyBorder="1" applyAlignment="1">
      <alignment horizontal="right"/>
    </xf>
    <xf numFmtId="0" fontId="5" fillId="2" borderId="0" xfId="0" applyFont="1" applyFill="1" applyAlignment="1">
      <alignment horizontal="center"/>
    </xf>
    <xf numFmtId="0" fontId="5" fillId="2" borderId="10" xfId="0" applyFont="1" applyFill="1" applyBorder="1" applyAlignment="1">
      <alignment horizontal="center"/>
    </xf>
    <xf numFmtId="0" fontId="5" fillId="2" borderId="0" xfId="0" applyFont="1" applyFill="1" applyAlignment="1">
      <alignment horizontal="center"/>
    </xf>
    <xf numFmtId="0" fontId="4" fillId="0" borderId="0" xfId="0" applyFont="1" applyFill="1" applyBorder="1" applyAlignment="1">
      <alignment vertical="top" wrapText="1"/>
    </xf>
    <xf numFmtId="0" fontId="2" fillId="0" borderId="0" xfId="0" applyFont="1" applyFill="1" applyBorder="1" applyAlignment="1">
      <alignment vertical="center"/>
    </xf>
    <xf numFmtId="0" fontId="4" fillId="0" borderId="0" xfId="0" applyFont="1" applyFill="1" applyBorder="1" applyAlignment="1">
      <alignment horizontal="left" vertical="center" wrapText="1"/>
    </xf>
    <xf numFmtId="1" fontId="5" fillId="0" borderId="0" xfId="0" applyNumberFormat="1" applyFont="1" applyFill="1"/>
    <xf numFmtId="0" fontId="5" fillId="0" borderId="0" xfId="0" applyFont="1" applyFill="1" applyAlignment="1">
      <alignment horizontal="center"/>
    </xf>
    <xf numFmtId="2" fontId="5" fillId="0" borderId="10" xfId="0" applyNumberFormat="1" applyFont="1" applyFill="1" applyBorder="1"/>
    <xf numFmtId="2" fontId="2" fillId="0" borderId="0" xfId="0" applyNumberFormat="1" applyFont="1" applyFill="1"/>
    <xf numFmtId="0" fontId="5" fillId="0" borderId="10" xfId="0" applyFont="1" applyFill="1" applyBorder="1" applyAlignment="1">
      <alignment horizontal="center"/>
    </xf>
    <xf numFmtId="0" fontId="5" fillId="5" borderId="0" xfId="0" applyFont="1" applyFill="1" applyAlignment="1">
      <alignment horizontal="center"/>
    </xf>
    <xf numFmtId="0" fontId="2" fillId="0" borderId="0" xfId="0" applyFont="1"/>
    <xf numFmtId="166" fontId="2" fillId="0" borderId="0" xfId="0" applyNumberFormat="1" applyFont="1"/>
    <xf numFmtId="0" fontId="5" fillId="2" borderId="0" xfId="0" applyFont="1" applyFill="1" applyBorder="1" applyAlignment="1">
      <alignment horizontal="left" vertical="top"/>
    </xf>
    <xf numFmtId="0" fontId="5" fillId="0" borderId="0" xfId="0" applyNumberFormat="1" applyFont="1" applyFill="1"/>
    <xf numFmtId="166" fontId="3" fillId="0" borderId="0" xfId="0" applyNumberFormat="1" applyFont="1" applyFill="1"/>
    <xf numFmtId="166" fontId="3" fillId="0" borderId="0" xfId="0" applyNumberFormat="1" applyFont="1" applyFill="1" applyAlignment="1">
      <alignment horizontal="center"/>
    </xf>
    <xf numFmtId="166" fontId="3" fillId="2" borderId="0" xfId="0" applyNumberFormat="1" applyFont="1" applyFill="1" applyAlignment="1">
      <alignment horizontal="center"/>
    </xf>
    <xf numFmtId="166" fontId="5" fillId="0" borderId="0" xfId="0" applyNumberFormat="1" applyFont="1" applyFill="1"/>
    <xf numFmtId="166" fontId="5" fillId="0" borderId="0" xfId="0" applyNumberFormat="1" applyFont="1" applyFill="1" applyAlignment="1">
      <alignment horizontal="center"/>
    </xf>
    <xf numFmtId="166" fontId="5" fillId="2" borderId="0" xfId="0" applyNumberFormat="1" applyFont="1" applyFill="1" applyAlignment="1">
      <alignment horizontal="center"/>
    </xf>
    <xf numFmtId="166" fontId="3" fillId="0" borderId="0" xfId="0" applyNumberFormat="1" applyFont="1" applyFill="1" applyBorder="1" applyAlignment="1">
      <alignment horizontal="center"/>
    </xf>
    <xf numFmtId="0" fontId="2" fillId="3" borderId="0" xfId="0" applyFont="1" applyFill="1" applyBorder="1" applyAlignment="1">
      <alignment vertical="center"/>
    </xf>
    <xf numFmtId="0" fontId="2" fillId="6" borderId="7" xfId="0" applyFont="1" applyFill="1" applyBorder="1" applyAlignment="1">
      <alignment horizontal="center" vertical="center"/>
    </xf>
    <xf numFmtId="166" fontId="5" fillId="2" borderId="0" xfId="3" applyNumberFormat="1" applyFont="1" applyFill="1" applyBorder="1" applyAlignment="1">
      <alignment horizontal="right" vertical="top"/>
    </xf>
    <xf numFmtId="166" fontId="3" fillId="0" borderId="0" xfId="0" applyNumberFormat="1" applyFont="1"/>
    <xf numFmtId="166" fontId="5" fillId="0" borderId="0" xfId="3" applyNumberFormat="1" applyFont="1" applyFill="1" applyBorder="1" applyAlignment="1">
      <alignment horizontal="right" vertical="top"/>
    </xf>
    <xf numFmtId="166" fontId="3" fillId="0" borderId="0" xfId="3" applyNumberFormat="1" applyFont="1" applyFill="1" applyBorder="1" applyAlignment="1">
      <alignment horizontal="right" vertical="top"/>
    </xf>
    <xf numFmtId="166" fontId="3" fillId="0" borderId="0" xfId="0" applyNumberFormat="1" applyFont="1" applyFill="1" applyBorder="1"/>
    <xf numFmtId="166" fontId="3" fillId="0" borderId="0" xfId="0" applyNumberFormat="1" applyFont="1" applyFill="1" applyAlignment="1">
      <alignment horizontal="right"/>
    </xf>
    <xf numFmtId="166" fontId="3" fillId="0" borderId="0" xfId="3" applyNumberFormat="1" applyFont="1" applyFill="1" applyBorder="1" applyAlignment="1">
      <alignment horizontal="right"/>
    </xf>
    <xf numFmtId="166" fontId="3" fillId="4" borderId="0" xfId="0" applyNumberFormat="1" applyFont="1" applyFill="1"/>
    <xf numFmtId="166" fontId="3" fillId="4" borderId="0" xfId="3" applyNumberFormat="1" applyFont="1" applyFill="1" applyBorder="1" applyAlignment="1">
      <alignment horizontal="right" vertical="top"/>
    </xf>
    <xf numFmtId="166" fontId="2" fillId="0" borderId="0" xfId="0" applyNumberFormat="1" applyFont="1" applyFill="1"/>
    <xf numFmtId="166" fontId="8" fillId="0" borderId="0" xfId="0" applyNumberFormat="1" applyFont="1"/>
    <xf numFmtId="166" fontId="3" fillId="0" borderId="0" xfId="1" applyNumberFormat="1" applyFont="1" applyFill="1" applyBorder="1" applyAlignment="1">
      <alignment horizontal="right" vertical="center"/>
    </xf>
    <xf numFmtId="166" fontId="3" fillId="0" borderId="2" xfId="3" applyNumberFormat="1" applyFont="1" applyFill="1" applyBorder="1" applyAlignment="1">
      <alignment horizontal="right" vertical="top"/>
    </xf>
    <xf numFmtId="166" fontId="4" fillId="0" borderId="2" xfId="0" applyNumberFormat="1" applyFont="1" applyFill="1" applyBorder="1"/>
    <xf numFmtId="166" fontId="8" fillId="0" borderId="0" xfId="3" applyNumberFormat="1" applyFont="1" applyFill="1" applyBorder="1" applyAlignment="1">
      <alignment horizontal="right" vertical="top"/>
    </xf>
    <xf numFmtId="166" fontId="8" fillId="0" borderId="0" xfId="0" applyNumberFormat="1" applyFont="1" applyFill="1"/>
    <xf numFmtId="0" fontId="5" fillId="0" borderId="0" xfId="0" applyFont="1" applyAlignment="1">
      <alignment horizontal="center"/>
    </xf>
    <xf numFmtId="1" fontId="6" fillId="0" borderId="0" xfId="5" applyNumberFormat="1" applyFont="1" applyFill="1" applyBorder="1" applyAlignment="1">
      <alignment horizontal="right"/>
    </xf>
    <xf numFmtId="165" fontId="2" fillId="0" borderId="0" xfId="0" applyNumberFormat="1" applyFont="1"/>
    <xf numFmtId="165" fontId="3" fillId="0" borderId="0" xfId="3" applyNumberFormat="1" applyFont="1" applyFill="1" applyBorder="1" applyAlignment="1">
      <alignment horizontal="right" vertical="top"/>
    </xf>
    <xf numFmtId="1" fontId="2" fillId="0" borderId="0" xfId="0" applyNumberFormat="1" applyFont="1"/>
    <xf numFmtId="165" fontId="3" fillId="0" borderId="2" xfId="3" applyNumberFormat="1" applyFont="1" applyFill="1" applyBorder="1" applyAlignment="1">
      <alignment horizontal="right" vertical="top"/>
    </xf>
    <xf numFmtId="165" fontId="4" fillId="0" borderId="0" xfId="0" applyNumberFormat="1" applyFont="1" applyBorder="1"/>
    <xf numFmtId="165" fontId="4" fillId="0" borderId="2" xfId="0" applyNumberFormat="1" applyFont="1" applyBorder="1"/>
    <xf numFmtId="166" fontId="4" fillId="0" borderId="2" xfId="0" applyNumberFormat="1" applyFont="1" applyBorder="1"/>
    <xf numFmtId="166" fontId="4" fillId="0" borderId="0" xfId="0" applyNumberFormat="1" applyFont="1" applyFill="1" applyAlignment="1">
      <alignment vertical="top"/>
    </xf>
    <xf numFmtId="166" fontId="4" fillId="0" borderId="0" xfId="0" applyNumberFormat="1" applyFont="1" applyAlignment="1">
      <alignment vertical="top"/>
    </xf>
    <xf numFmtId="0" fontId="2" fillId="0" borderId="10" xfId="0" applyFont="1" applyFill="1" applyBorder="1"/>
    <xf numFmtId="0" fontId="4" fillId="0" borderId="0" xfId="0" applyFont="1" applyBorder="1"/>
    <xf numFmtId="0" fontId="4" fillId="2" borderId="0" xfId="0" applyFont="1" applyFill="1" applyBorder="1" applyAlignment="1">
      <alignment horizontal="center"/>
    </xf>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left" vertical="top" wrapText="1"/>
    </xf>
    <xf numFmtId="166" fontId="3" fillId="0" borderId="0" xfId="0" applyNumberFormat="1" applyFont="1" applyAlignment="1">
      <alignment horizontal="right"/>
    </xf>
    <xf numFmtId="0" fontId="3" fillId="0" borderId="0" xfId="0" applyFont="1" applyFill="1" applyBorder="1" applyAlignment="1">
      <alignment vertical="top" wrapText="1"/>
    </xf>
    <xf numFmtId="0" fontId="4" fillId="0" borderId="0" xfId="0" applyFont="1" applyFill="1"/>
    <xf numFmtId="0" fontId="4" fillId="0" borderId="0" xfId="0" applyFont="1" applyFill="1" applyBorder="1" applyAlignment="1">
      <alignment vertical="top" wrapText="1"/>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5" fillId="2" borderId="0" xfId="0" applyFont="1" applyFill="1" applyAlignment="1">
      <alignment horizontal="center"/>
    </xf>
    <xf numFmtId="0" fontId="5" fillId="2" borderId="10" xfId="0" applyFont="1" applyFill="1" applyBorder="1" applyAlignment="1">
      <alignment horizont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Fill="1"/>
    <xf numFmtId="165" fontId="3" fillId="0" borderId="0" xfId="0" applyNumberFormat="1" applyFont="1" applyFill="1" applyBorder="1"/>
    <xf numFmtId="0" fontId="14" fillId="0" borderId="9" xfId="0" applyFont="1" applyFill="1" applyBorder="1" applyAlignment="1">
      <alignment vertical="top" wrapText="1"/>
    </xf>
    <xf numFmtId="0" fontId="3" fillId="0" borderId="0" xfId="0" applyFont="1" applyFill="1" applyBorder="1" applyAlignment="1">
      <alignment vertical="top" wrapText="1"/>
    </xf>
    <xf numFmtId="0" fontId="4" fillId="0" borderId="0" xfId="0" applyFont="1" applyFill="1"/>
    <xf numFmtId="166" fontId="3" fillId="3" borderId="0" xfId="3" applyNumberFormat="1" applyFont="1" applyFill="1" applyBorder="1" applyAlignment="1">
      <alignment horizontal="right" vertical="top"/>
    </xf>
    <xf numFmtId="167" fontId="3" fillId="0" borderId="2" xfId="3" applyNumberFormat="1" applyFont="1" applyFill="1" applyBorder="1" applyAlignment="1">
      <alignment horizontal="right" vertical="top"/>
    </xf>
    <xf numFmtId="0" fontId="3" fillId="0" borderId="0" xfId="0" applyFont="1" applyFill="1" applyBorder="1" applyAlignment="1">
      <alignment vertical="top" wrapText="1"/>
    </xf>
    <xf numFmtId="0" fontId="4" fillId="0" borderId="0" xfId="0" applyFont="1" applyFill="1"/>
    <xf numFmtId="166" fontId="3" fillId="3" borderId="0" xfId="0" applyNumberFormat="1" applyFont="1" applyFill="1"/>
    <xf numFmtId="0" fontId="6" fillId="0" borderId="0" xfId="5" applyNumberFormat="1" applyFont="1" applyFill="1" applyBorder="1" applyAlignment="1">
      <alignment horizontal="right"/>
    </xf>
    <xf numFmtId="0" fontId="3" fillId="0" borderId="0" xfId="0" applyFont="1" applyFill="1" applyBorder="1" applyAlignment="1">
      <alignment vertical="top" wrapText="1"/>
    </xf>
    <xf numFmtId="0" fontId="4" fillId="0" borderId="0" xfId="0" applyFont="1" applyFill="1"/>
    <xf numFmtId="0" fontId="4" fillId="0" borderId="0" xfId="0" applyFont="1" applyFill="1" applyBorder="1" applyAlignment="1">
      <alignment vertical="top" wrapText="1"/>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2" fillId="0" borderId="14" xfId="0" applyFont="1" applyFill="1" applyBorder="1" applyAlignment="1">
      <alignment horizontal="center" vertical="center"/>
    </xf>
    <xf numFmtId="0" fontId="3" fillId="0" borderId="16" xfId="1" applyFont="1" applyFill="1" applyBorder="1" applyAlignment="1">
      <alignment horizontal="left" vertical="top"/>
    </xf>
    <xf numFmtId="166" fontId="4" fillId="0" borderId="16" xfId="0" applyNumberFormat="1" applyFont="1" applyFill="1" applyBorder="1" applyAlignment="1">
      <alignment horizontal="right"/>
    </xf>
    <xf numFmtId="0" fontId="4" fillId="0" borderId="16" xfId="0" applyFont="1" applyFill="1" applyBorder="1" applyAlignment="1">
      <alignment horizontal="right"/>
    </xf>
    <xf numFmtId="164" fontId="3" fillId="0" borderId="0" xfId="0" applyNumberFormat="1" applyFont="1" applyFill="1"/>
    <xf numFmtId="2" fontId="4" fillId="0" borderId="0" xfId="0" applyNumberFormat="1" applyFont="1"/>
    <xf numFmtId="166" fontId="27" fillId="0" borderId="0" xfId="3" applyNumberFormat="1" applyFont="1" applyFill="1" applyBorder="1" applyAlignment="1">
      <alignment horizontal="right" vertical="top"/>
    </xf>
    <xf numFmtId="169" fontId="3" fillId="0" borderId="0" xfId="0" applyNumberFormat="1" applyFont="1" applyFill="1"/>
    <xf numFmtId="166" fontId="2" fillId="0" borderId="0" xfId="0" applyNumberFormat="1" applyFont="1" applyAlignment="1"/>
    <xf numFmtId="166" fontId="5" fillId="2" borderId="0" xfId="3" applyNumberFormat="1" applyFont="1" applyFill="1" applyBorder="1" applyAlignment="1">
      <alignment horizontal="right"/>
    </xf>
    <xf numFmtId="166" fontId="4" fillId="0" borderId="0" xfId="0" applyNumberFormat="1" applyFont="1" applyFill="1" applyAlignment="1">
      <alignment vertical="center"/>
    </xf>
    <xf numFmtId="166" fontId="3" fillId="0" borderId="0" xfId="3" applyNumberFormat="1" applyFont="1" applyFill="1" applyBorder="1" applyAlignment="1">
      <alignment horizontal="right" vertical="center"/>
    </xf>
    <xf numFmtId="0" fontId="3" fillId="7" borderId="0" xfId="0" applyFont="1" applyFill="1" applyAlignment="1">
      <alignment horizontal="center"/>
    </xf>
    <xf numFmtId="0" fontId="3" fillId="7" borderId="10" xfId="0" applyFont="1" applyFill="1" applyBorder="1" applyAlignment="1">
      <alignment horizontal="center"/>
    </xf>
    <xf numFmtId="166" fontId="4" fillId="7" borderId="0" xfId="0" applyNumberFormat="1" applyFont="1" applyFill="1"/>
    <xf numFmtId="166" fontId="3" fillId="7" borderId="0" xfId="3" applyNumberFormat="1" applyFont="1" applyFill="1" applyBorder="1" applyAlignment="1">
      <alignment horizontal="right" vertical="top"/>
    </xf>
    <xf numFmtId="0" fontId="4" fillId="7" borderId="0" xfId="0" applyFont="1" applyFill="1"/>
    <xf numFmtId="166" fontId="27" fillId="2" borderId="0" xfId="0" applyNumberFormat="1" applyFont="1" applyFill="1" applyBorder="1" applyAlignment="1">
      <alignment horizontal="left" vertical="top"/>
    </xf>
    <xf numFmtId="0" fontId="8" fillId="0" borderId="0" xfId="0"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166" fontId="5" fillId="0" borderId="0" xfId="0" applyNumberFormat="1" applyFont="1"/>
    <xf numFmtId="1" fontId="4" fillId="0" borderId="0" xfId="0" applyNumberFormat="1" applyFont="1"/>
    <xf numFmtId="166" fontId="5" fillId="0" borderId="0" xfId="0" applyNumberFormat="1" applyFont="1" applyAlignment="1"/>
    <xf numFmtId="166" fontId="3" fillId="0" borderId="0" xfId="0" applyNumberFormat="1" applyFont="1" applyAlignment="1">
      <alignment vertical="center"/>
    </xf>
    <xf numFmtId="0" fontId="4" fillId="0" borderId="0" xfId="0" applyFont="1" applyAlignment="1">
      <alignment vertical="center"/>
    </xf>
    <xf numFmtId="170" fontId="3" fillId="0" borderId="0" xfId="0" applyNumberFormat="1" applyFont="1" applyFill="1"/>
    <xf numFmtId="166" fontId="3" fillId="0" borderId="0" xfId="0" applyNumberFormat="1" applyFont="1" applyBorder="1"/>
    <xf numFmtId="0" fontId="27" fillId="2" borderId="0" xfId="0" applyFont="1" applyFill="1" applyBorder="1" applyAlignment="1">
      <alignment horizontal="left" vertical="top"/>
    </xf>
    <xf numFmtId="165" fontId="4" fillId="0" borderId="16" xfId="0" applyNumberFormat="1" applyFont="1" applyFill="1" applyBorder="1" applyAlignment="1">
      <alignment horizontal="right"/>
    </xf>
    <xf numFmtId="166" fontId="2" fillId="0" borderId="0" xfId="0" applyNumberFormat="1" applyFont="1" applyFill="1" applyBorder="1"/>
    <xf numFmtId="166" fontId="8" fillId="0" borderId="0" xfId="0" applyNumberFormat="1" applyFont="1" applyBorder="1"/>
    <xf numFmtId="1" fontId="3" fillId="0" borderId="0" xfId="0" applyNumberFormat="1" applyFont="1" applyFill="1" applyAlignment="1">
      <alignment horizontal="center"/>
    </xf>
    <xf numFmtId="166" fontId="4" fillId="0" borderId="0" xfId="0" applyNumberFormat="1" applyFont="1" applyFill="1" applyBorder="1"/>
    <xf numFmtId="166" fontId="4" fillId="0" borderId="0" xfId="0" applyNumberFormat="1" applyFont="1" applyFill="1" applyBorder="1" applyAlignment="1"/>
    <xf numFmtId="166" fontId="4" fillId="0" borderId="0" xfId="0" applyNumberFormat="1" applyFont="1" applyBorder="1" applyAlignment="1">
      <alignment horizontal="right"/>
    </xf>
    <xf numFmtId="169" fontId="7" fillId="0" borderId="0" xfId="3" applyNumberFormat="1" applyFont="1" applyFill="1" applyBorder="1" applyAlignment="1">
      <alignment horizontal="center"/>
    </xf>
    <xf numFmtId="165" fontId="4" fillId="0" borderId="0" xfId="0" applyNumberFormat="1" applyFont="1" applyAlignment="1"/>
    <xf numFmtId="167" fontId="3" fillId="0" borderId="0" xfId="3" applyNumberFormat="1" applyFont="1" applyFill="1" applyBorder="1" applyAlignment="1">
      <alignment horizontal="right"/>
    </xf>
    <xf numFmtId="171" fontId="7" fillId="0" borderId="0" xfId="5" applyNumberFormat="1" applyFont="1" applyFill="1" applyBorder="1" applyAlignment="1">
      <alignment horizontal="right"/>
    </xf>
    <xf numFmtId="0" fontId="7" fillId="7" borderId="0" xfId="1" applyFont="1" applyFill="1" applyBorder="1" applyAlignment="1">
      <alignment horizontal="left" wrapText="1" indent="2"/>
    </xf>
    <xf numFmtId="172" fontId="7" fillId="7" borderId="0" xfId="5" applyNumberFormat="1" applyFont="1" applyFill="1" applyBorder="1" applyAlignment="1">
      <alignment horizontal="right"/>
    </xf>
    <xf numFmtId="169" fontId="7" fillId="7" borderId="0" xfId="3" applyNumberFormat="1" applyFont="1" applyFill="1" applyBorder="1" applyAlignment="1">
      <alignment horizontal="right"/>
    </xf>
    <xf numFmtId="168" fontId="4" fillId="7" borderId="0" xfId="0" applyNumberFormat="1" applyFont="1" applyFill="1"/>
    <xf numFmtId="0" fontId="4" fillId="7" borderId="0" xfId="0" applyFont="1" applyFill="1" applyAlignment="1">
      <alignment horizontal="center"/>
    </xf>
    <xf numFmtId="3" fontId="8" fillId="0" borderId="0" xfId="3" applyNumberFormat="1" applyFont="1" applyFill="1" applyBorder="1" applyAlignment="1">
      <alignment horizontal="right" vertical="top"/>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166" fontId="4" fillId="0" borderId="0" xfId="0" applyNumberFormat="1" applyFont="1" applyFill="1" applyAlignment="1"/>
    <xf numFmtId="166" fontId="4" fillId="0" borderId="0" xfId="0" applyNumberFormat="1" applyFont="1" applyAlignment="1"/>
    <xf numFmtId="0" fontId="3" fillId="0" borderId="0" xfId="1" applyFont="1" applyFill="1" applyBorder="1" applyAlignment="1">
      <alignment horizontal="left"/>
    </xf>
    <xf numFmtId="3" fontId="5" fillId="2" borderId="0" xfId="3" applyNumberFormat="1" applyFont="1" applyFill="1" applyBorder="1" applyAlignment="1">
      <alignment horizontal="right" vertical="top"/>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3" fontId="3" fillId="0" borderId="2" xfId="3" applyNumberFormat="1" applyFont="1" applyFill="1" applyBorder="1" applyAlignment="1">
      <alignment horizontal="right" vertical="top"/>
    </xf>
    <xf numFmtId="166" fontId="3" fillId="2" borderId="0" xfId="3" applyNumberFormat="1" applyFont="1" applyFill="1" applyBorder="1" applyAlignment="1">
      <alignment horizontal="right"/>
    </xf>
    <xf numFmtId="166" fontId="3" fillId="2" borderId="0" xfId="3" applyNumberFormat="1" applyFont="1" applyFill="1" applyBorder="1" applyAlignment="1">
      <alignment horizontal="right" vertical="top"/>
    </xf>
    <xf numFmtId="172" fontId="7" fillId="7" borderId="0" xfId="5" applyNumberFormat="1" applyFont="1" applyFill="1" applyBorder="1" applyAlignment="1">
      <alignment horizontal="left"/>
    </xf>
    <xf numFmtId="0" fontId="15" fillId="0" borderId="0" xfId="0" applyFont="1" applyAlignment="1">
      <alignment vertical="center"/>
    </xf>
    <xf numFmtId="0" fontId="17" fillId="0" borderId="2" xfId="0" applyFont="1" applyBorder="1" applyAlignment="1">
      <alignment vertical="center"/>
    </xf>
    <xf numFmtId="0" fontId="16" fillId="0" borderId="8" xfId="0" applyFont="1" applyBorder="1" applyAlignment="1">
      <alignment vertical="center"/>
    </xf>
    <xf numFmtId="0" fontId="22" fillId="0" borderId="9" xfId="0" applyFont="1" applyBorder="1"/>
    <xf numFmtId="0" fontId="20" fillId="0" borderId="9" xfId="0" applyFont="1" applyBorder="1"/>
    <xf numFmtId="0" fontId="3" fillId="0" borderId="3" xfId="0" applyFont="1" applyFill="1" applyBorder="1" applyAlignment="1">
      <alignment vertical="top" wrapText="1"/>
    </xf>
    <xf numFmtId="0" fontId="3"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0" xfId="0" applyFont="1" applyFill="1"/>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2" fillId="0" borderId="2" xfId="0" applyFont="1" applyFill="1" applyBorder="1" applyAlignment="1">
      <alignment horizontal="center"/>
    </xf>
    <xf numFmtId="0" fontId="2" fillId="6" borderId="11" xfId="0" applyFont="1" applyFill="1" applyBorder="1" applyAlignment="1">
      <alignment horizontal="center" vertical="center"/>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2" borderId="0" xfId="0" applyFont="1" applyFill="1" applyAlignment="1">
      <alignment horizontal="center"/>
    </xf>
    <xf numFmtId="0" fontId="5" fillId="2" borderId="10" xfId="0" applyFont="1" applyFill="1" applyBorder="1" applyAlignment="1">
      <alignment horizontal="center"/>
    </xf>
    <xf numFmtId="0" fontId="5" fillId="2" borderId="0" xfId="0" applyFont="1" applyFill="1" applyBorder="1" applyAlignment="1">
      <alignment horizontal="center"/>
    </xf>
    <xf numFmtId="0" fontId="2" fillId="6" borderId="18" xfId="0" applyFont="1" applyFill="1" applyBorder="1" applyAlignment="1">
      <alignment horizontal="center" vertical="center" wrapText="1"/>
    </xf>
    <xf numFmtId="0" fontId="2" fillId="6" borderId="19" xfId="0" applyFont="1" applyFill="1" applyBorder="1" applyAlignment="1">
      <alignment horizontal="center" vertical="center" wrapText="1"/>
    </xf>
    <xf numFmtId="0" fontId="3" fillId="0" borderId="16" xfId="0" applyFont="1" applyFill="1" applyBorder="1" applyAlignment="1">
      <alignment vertical="top" wrapText="1"/>
    </xf>
    <xf numFmtId="0" fontId="5" fillId="0" borderId="14" xfId="1" applyFont="1" applyFill="1" applyBorder="1" applyAlignment="1">
      <alignment horizontal="left" vertical="center" wrapText="1"/>
    </xf>
    <xf numFmtId="0" fontId="2" fillId="0" borderId="1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2" fillId="6" borderId="17" xfId="0" applyFont="1" applyFill="1" applyBorder="1" applyAlignment="1">
      <alignment horizontal="center" vertical="center"/>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5" fillId="2" borderId="10" xfId="0" applyFont="1" applyFill="1" applyBorder="1" applyAlignment="1">
      <alignment horizontal="center" vertical="center"/>
    </xf>
    <xf numFmtId="0" fontId="5" fillId="2" borderId="0" xfId="0" applyFont="1" applyFill="1" applyBorder="1" applyAlignment="1">
      <alignment horizontal="center" vertical="center"/>
    </xf>
    <xf numFmtId="0" fontId="4" fillId="0" borderId="16" xfId="0" applyFont="1" applyFill="1" applyBorder="1" applyAlignment="1">
      <alignment vertical="top" wrapText="1"/>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16" xfId="0" applyFont="1" applyBorder="1" applyAlignment="1">
      <alignment horizontal="left" vertical="center" wrapText="1"/>
    </xf>
    <xf numFmtId="0" fontId="4" fillId="0" borderId="9"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2" fillId="0" borderId="0" xfId="0" applyFont="1" applyFill="1" applyAlignment="1">
      <alignment horizontal="left" vertical="center"/>
    </xf>
    <xf numFmtId="0" fontId="4" fillId="6" borderId="0" xfId="0" applyFont="1" applyFill="1" applyBorder="1" applyAlignment="1">
      <alignment horizontal="left" indent="2"/>
    </xf>
  </cellXfs>
  <cellStyles count="15">
    <cellStyle name="Hipervínculo" xfId="8" builtinId="8"/>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2" xfId="12" xr:uid="{00000000-0005-0000-0000-00000A000000}"/>
    <cellStyle name="Pub 3" xfId="14" xr:uid="{00000000-0005-0000-0000-00000B000000}"/>
    <cellStyle name="Título trimestre" xfId="9" xr:uid="{00000000-0005-0000-0000-00000C000000}"/>
    <cellStyle name="Título trimestre 2" xfId="11" xr:uid="{00000000-0005-0000-0000-00000D000000}"/>
    <cellStyle name="Título trimestre 3" xfId="13" xr:uid="{00000000-0005-0000-0000-00000E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104775</xdr:colOff>
      <xdr:row>2</xdr:row>
      <xdr:rowOff>138020</xdr:rowOff>
    </xdr:from>
    <xdr:to>
      <xdr:col>22</xdr:col>
      <xdr:colOff>104775</xdr:colOff>
      <xdr:row>38</xdr:row>
      <xdr:rowOff>66675</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9</xdr:col>
      <xdr:colOff>438151</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161925</xdr:colOff>
      <xdr:row>4</xdr:row>
      <xdr:rowOff>9525</xdr:rowOff>
    </xdr:from>
    <xdr:to>
      <xdr:col>8</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100-000004000000}"/>
            </a:ext>
          </a:extLst>
        </xdr:cNvPr>
        <xdr:cNvSpPr/>
      </xdr:nvSpPr>
      <xdr:spPr>
        <a:xfrm>
          <a:off x="7381875" y="63817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9</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4052D37-120F-4669-A06E-AD57AA76F273}"/>
            </a:ext>
          </a:extLst>
        </xdr:cNvPr>
        <xdr:cNvSpPr/>
      </xdr:nvSpPr>
      <xdr:spPr>
        <a:xfrm>
          <a:off x="4768215" y="0"/>
          <a:ext cx="332613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123825</xdr:colOff>
      <xdr:row>4</xdr:row>
      <xdr:rowOff>38100</xdr:rowOff>
    </xdr:from>
    <xdr:to>
      <xdr:col>8</xdr:col>
      <xdr:colOff>219075</xdr:colOff>
      <xdr:row>4</xdr:row>
      <xdr:rowOff>133350</xdr:rowOff>
    </xdr:to>
    <xdr:sp macro="" textlink="">
      <xdr:nvSpPr>
        <xdr:cNvPr id="3" name="Triángulo isósceles 2">
          <a:extLst>
            <a:ext uri="{FF2B5EF4-FFF2-40B4-BE49-F238E27FC236}">
              <a16:creationId xmlns:a16="http://schemas.microsoft.com/office/drawing/2014/main" id="{6A13A543-106B-4CF8-848B-BD817897276C}"/>
            </a:ext>
          </a:extLst>
        </xdr:cNvPr>
        <xdr:cNvSpPr/>
      </xdr:nvSpPr>
      <xdr:spPr>
        <a:xfrm>
          <a:off x="7454265" y="624840"/>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9</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9622A4BE-493B-40C6-AB9E-074F93E81E2A}"/>
            </a:ext>
          </a:extLst>
        </xdr:cNvPr>
        <xdr:cNvSpPr/>
      </xdr:nvSpPr>
      <xdr:spPr>
        <a:xfrm>
          <a:off x="4872990" y="0"/>
          <a:ext cx="32689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104775</xdr:colOff>
      <xdr:row>4</xdr:row>
      <xdr:rowOff>28575</xdr:rowOff>
    </xdr:from>
    <xdr:to>
      <xdr:col>8</xdr:col>
      <xdr:colOff>200025</xdr:colOff>
      <xdr:row>4</xdr:row>
      <xdr:rowOff>123825</xdr:rowOff>
    </xdr:to>
    <xdr:sp macro="" textlink="">
      <xdr:nvSpPr>
        <xdr:cNvPr id="3" name="Triángulo isósceles 2">
          <a:extLst>
            <a:ext uri="{FF2B5EF4-FFF2-40B4-BE49-F238E27FC236}">
              <a16:creationId xmlns:a16="http://schemas.microsoft.com/office/drawing/2014/main" id="{4AED87EE-C46A-40A4-9A19-303A954A6996}"/>
            </a:ext>
          </a:extLst>
        </xdr:cNvPr>
        <xdr:cNvSpPr/>
      </xdr:nvSpPr>
      <xdr:spPr>
        <a:xfrm>
          <a:off x="7534275" y="61531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104775</xdr:colOff>
      <xdr:row>2</xdr:row>
      <xdr:rowOff>138020</xdr:rowOff>
    </xdr:from>
    <xdr:to>
      <xdr:col>22</xdr:col>
      <xdr:colOff>104775</xdr:colOff>
      <xdr:row>38</xdr:row>
      <xdr:rowOff>66675</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9</xdr:col>
      <xdr:colOff>438151</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161925</xdr:colOff>
      <xdr:row>4</xdr:row>
      <xdr:rowOff>9525</xdr:rowOff>
    </xdr:from>
    <xdr:to>
      <xdr:col>8</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200-000004000000}"/>
            </a:ext>
          </a:extLst>
        </xdr:cNvPr>
        <xdr:cNvSpPr/>
      </xdr:nvSpPr>
      <xdr:spPr>
        <a:xfrm>
          <a:off x="757618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104775</xdr:colOff>
      <xdr:row>2</xdr:row>
      <xdr:rowOff>138020</xdr:rowOff>
    </xdr:from>
    <xdr:to>
      <xdr:col>22</xdr:col>
      <xdr:colOff>104775</xdr:colOff>
      <xdr:row>38</xdr:row>
      <xdr:rowOff>66675</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9</xdr:col>
      <xdr:colOff>438151</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161925</xdr:colOff>
      <xdr:row>4</xdr:row>
      <xdr:rowOff>9525</xdr:rowOff>
    </xdr:from>
    <xdr:to>
      <xdr:col>8</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300-000004000000}"/>
            </a:ext>
          </a:extLst>
        </xdr:cNvPr>
        <xdr:cNvSpPr/>
      </xdr:nvSpPr>
      <xdr:spPr>
        <a:xfrm>
          <a:off x="757618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400-000003000000}"/>
            </a:ext>
          </a:extLst>
        </xdr:cNvPr>
        <xdr:cNvSpPr/>
      </xdr:nvSpPr>
      <xdr:spPr>
        <a:xfrm>
          <a:off x="7381875" y="63817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104775</xdr:colOff>
      <xdr:row>4</xdr:row>
      <xdr:rowOff>9525</xdr:rowOff>
    </xdr:from>
    <xdr:to>
      <xdr:col>6</xdr:col>
      <xdr:colOff>200025</xdr:colOff>
      <xdr:row>4</xdr:row>
      <xdr:rowOff>104775</xdr:rowOff>
    </xdr:to>
    <xdr:sp macro="" textlink="">
      <xdr:nvSpPr>
        <xdr:cNvPr id="3" name="Triángulo isósceles 2">
          <a:extLst>
            <a:ext uri="{FF2B5EF4-FFF2-40B4-BE49-F238E27FC236}">
              <a16:creationId xmlns:a16="http://schemas.microsoft.com/office/drawing/2014/main" id="{AC0695F3-6B5A-4EB6-A073-89F335891D75}"/>
            </a:ext>
          </a:extLst>
        </xdr:cNvPr>
        <xdr:cNvSpPr/>
      </xdr:nvSpPr>
      <xdr:spPr>
        <a:xfrm>
          <a:off x="6139815" y="53530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8D77BE0A-048B-41D1-AA83-E4FF6B20D27F}"/>
            </a:ext>
          </a:extLst>
        </xdr:cNvPr>
        <xdr:cNvSpPr/>
      </xdr:nvSpPr>
      <xdr:spPr>
        <a:xfrm>
          <a:off x="4608195" y="0"/>
          <a:ext cx="25469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66675</xdr:colOff>
      <xdr:row>4</xdr:row>
      <xdr:rowOff>0</xdr:rowOff>
    </xdr:from>
    <xdr:to>
      <xdr:col>6</xdr:col>
      <xdr:colOff>161925</xdr:colOff>
      <xdr:row>4</xdr:row>
      <xdr:rowOff>95250</xdr:rowOff>
    </xdr:to>
    <xdr:sp macro="" textlink="">
      <xdr:nvSpPr>
        <xdr:cNvPr id="3" name="Triángulo isósceles 2">
          <a:extLst>
            <a:ext uri="{FF2B5EF4-FFF2-40B4-BE49-F238E27FC236}">
              <a16:creationId xmlns:a16="http://schemas.microsoft.com/office/drawing/2014/main" id="{EA18267F-FC29-4717-8714-D4D3E652528E}"/>
            </a:ext>
          </a:extLst>
        </xdr:cNvPr>
        <xdr:cNvSpPr/>
      </xdr:nvSpPr>
      <xdr:spPr>
        <a:xfrm>
          <a:off x="6490335" y="525780"/>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500-000003000000}"/>
            </a:ext>
          </a:extLst>
        </xdr:cNvPr>
        <xdr:cNvSpPr/>
      </xdr:nvSpPr>
      <xdr:spPr>
        <a:xfrm>
          <a:off x="649414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600-000003000000}"/>
            </a:ext>
          </a:extLst>
        </xdr:cNvPr>
        <xdr:cNvSpPr/>
      </xdr:nvSpPr>
      <xdr:spPr>
        <a:xfrm>
          <a:off x="649414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447675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4.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5.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29"/>
  <sheetViews>
    <sheetView showGridLines="0" zoomScale="90" zoomScaleNormal="90" workbookViewId="0">
      <selection activeCell="C33" sqref="C33"/>
    </sheetView>
  </sheetViews>
  <sheetFormatPr baseColWidth="10" defaultRowHeight="14.4" x14ac:dyDescent="0.3"/>
  <cols>
    <col min="1" max="1" width="18.44140625" customWidth="1"/>
    <col min="2" max="2" width="11" bestFit="1" customWidth="1"/>
    <col min="3" max="3" width="104.6640625" customWidth="1"/>
    <col min="257" max="257" width="18.44140625" customWidth="1"/>
    <col min="258" max="258" width="11" bestFit="1" customWidth="1"/>
    <col min="259" max="259" width="104.6640625" customWidth="1"/>
    <col min="513" max="513" width="18.44140625" customWidth="1"/>
    <col min="514" max="514" width="11" bestFit="1" customWidth="1"/>
    <col min="515" max="515" width="104.6640625" customWidth="1"/>
    <col min="769" max="769" width="18.44140625" customWidth="1"/>
    <col min="770" max="770" width="11" bestFit="1" customWidth="1"/>
    <col min="771" max="771" width="104.6640625" customWidth="1"/>
    <col min="1025" max="1025" width="18.44140625" customWidth="1"/>
    <col min="1026" max="1026" width="11" bestFit="1" customWidth="1"/>
    <col min="1027" max="1027" width="104.6640625" customWidth="1"/>
    <col min="1281" max="1281" width="18.44140625" customWidth="1"/>
    <col min="1282" max="1282" width="11" bestFit="1" customWidth="1"/>
    <col min="1283" max="1283" width="104.6640625" customWidth="1"/>
    <col min="1537" max="1537" width="18.44140625" customWidth="1"/>
    <col min="1538" max="1538" width="11" bestFit="1" customWidth="1"/>
    <col min="1539" max="1539" width="104.6640625" customWidth="1"/>
    <col min="1793" max="1793" width="18.44140625" customWidth="1"/>
    <col min="1794" max="1794" width="11" bestFit="1" customWidth="1"/>
    <col min="1795" max="1795" width="104.6640625" customWidth="1"/>
    <col min="2049" max="2049" width="18.44140625" customWidth="1"/>
    <col min="2050" max="2050" width="11" bestFit="1" customWidth="1"/>
    <col min="2051" max="2051" width="104.6640625" customWidth="1"/>
    <col min="2305" max="2305" width="18.44140625" customWidth="1"/>
    <col min="2306" max="2306" width="11" bestFit="1" customWidth="1"/>
    <col min="2307" max="2307" width="104.6640625" customWidth="1"/>
    <col min="2561" max="2561" width="18.44140625" customWidth="1"/>
    <col min="2562" max="2562" width="11" bestFit="1" customWidth="1"/>
    <col min="2563" max="2563" width="104.6640625" customWidth="1"/>
    <col min="2817" max="2817" width="18.44140625" customWidth="1"/>
    <col min="2818" max="2818" width="11" bestFit="1" customWidth="1"/>
    <col min="2819" max="2819" width="104.6640625" customWidth="1"/>
    <col min="3073" max="3073" width="18.44140625" customWidth="1"/>
    <col min="3074" max="3074" width="11" bestFit="1" customWidth="1"/>
    <col min="3075" max="3075" width="104.6640625" customWidth="1"/>
    <col min="3329" max="3329" width="18.44140625" customWidth="1"/>
    <col min="3330" max="3330" width="11" bestFit="1" customWidth="1"/>
    <col min="3331" max="3331" width="104.6640625" customWidth="1"/>
    <col min="3585" max="3585" width="18.44140625" customWidth="1"/>
    <col min="3586" max="3586" width="11" bestFit="1" customWidth="1"/>
    <col min="3587" max="3587" width="104.6640625" customWidth="1"/>
    <col min="3841" max="3841" width="18.44140625" customWidth="1"/>
    <col min="3842" max="3842" width="11" bestFit="1" customWidth="1"/>
    <col min="3843" max="3843" width="104.6640625" customWidth="1"/>
    <col min="4097" max="4097" width="18.44140625" customWidth="1"/>
    <col min="4098" max="4098" width="11" bestFit="1" customWidth="1"/>
    <col min="4099" max="4099" width="104.6640625" customWidth="1"/>
    <col min="4353" max="4353" width="18.44140625" customWidth="1"/>
    <col min="4354" max="4354" width="11" bestFit="1" customWidth="1"/>
    <col min="4355" max="4355" width="104.6640625" customWidth="1"/>
    <col min="4609" max="4609" width="18.44140625" customWidth="1"/>
    <col min="4610" max="4610" width="11" bestFit="1" customWidth="1"/>
    <col min="4611" max="4611" width="104.6640625" customWidth="1"/>
    <col min="4865" max="4865" width="18.44140625" customWidth="1"/>
    <col min="4866" max="4866" width="11" bestFit="1" customWidth="1"/>
    <col min="4867" max="4867" width="104.6640625" customWidth="1"/>
    <col min="5121" max="5121" width="18.44140625" customWidth="1"/>
    <col min="5122" max="5122" width="11" bestFit="1" customWidth="1"/>
    <col min="5123" max="5123" width="104.6640625" customWidth="1"/>
    <col min="5377" max="5377" width="18.44140625" customWidth="1"/>
    <col min="5378" max="5378" width="11" bestFit="1" customWidth="1"/>
    <col min="5379" max="5379" width="104.6640625" customWidth="1"/>
    <col min="5633" max="5633" width="18.44140625" customWidth="1"/>
    <col min="5634" max="5634" width="11" bestFit="1" customWidth="1"/>
    <col min="5635" max="5635" width="104.6640625" customWidth="1"/>
    <col min="5889" max="5889" width="18.44140625" customWidth="1"/>
    <col min="5890" max="5890" width="11" bestFit="1" customWidth="1"/>
    <col min="5891" max="5891" width="104.6640625" customWidth="1"/>
    <col min="6145" max="6145" width="18.44140625" customWidth="1"/>
    <col min="6146" max="6146" width="11" bestFit="1" customWidth="1"/>
    <col min="6147" max="6147" width="104.6640625" customWidth="1"/>
    <col min="6401" max="6401" width="18.44140625" customWidth="1"/>
    <col min="6402" max="6402" width="11" bestFit="1" customWidth="1"/>
    <col min="6403" max="6403" width="104.6640625" customWidth="1"/>
    <col min="6657" max="6657" width="18.44140625" customWidth="1"/>
    <col min="6658" max="6658" width="11" bestFit="1" customWidth="1"/>
    <col min="6659" max="6659" width="104.6640625" customWidth="1"/>
    <col min="6913" max="6913" width="18.44140625" customWidth="1"/>
    <col min="6914" max="6914" width="11" bestFit="1" customWidth="1"/>
    <col min="6915" max="6915" width="104.6640625" customWidth="1"/>
    <col min="7169" max="7169" width="18.44140625" customWidth="1"/>
    <col min="7170" max="7170" width="11" bestFit="1" customWidth="1"/>
    <col min="7171" max="7171" width="104.6640625" customWidth="1"/>
    <col min="7425" max="7425" width="18.44140625" customWidth="1"/>
    <col min="7426" max="7426" width="11" bestFit="1" customWidth="1"/>
    <col min="7427" max="7427" width="104.6640625" customWidth="1"/>
    <col min="7681" max="7681" width="18.44140625" customWidth="1"/>
    <col min="7682" max="7682" width="11" bestFit="1" customWidth="1"/>
    <col min="7683" max="7683" width="104.6640625" customWidth="1"/>
    <col min="7937" max="7937" width="18.44140625" customWidth="1"/>
    <col min="7938" max="7938" width="11" bestFit="1" customWidth="1"/>
    <col min="7939" max="7939" width="104.6640625" customWidth="1"/>
    <col min="8193" max="8193" width="18.44140625" customWidth="1"/>
    <col min="8194" max="8194" width="11" bestFit="1" customWidth="1"/>
    <col min="8195" max="8195" width="104.6640625" customWidth="1"/>
    <col min="8449" max="8449" width="18.44140625" customWidth="1"/>
    <col min="8450" max="8450" width="11" bestFit="1" customWidth="1"/>
    <col min="8451" max="8451" width="104.6640625" customWidth="1"/>
    <col min="8705" max="8705" width="18.44140625" customWidth="1"/>
    <col min="8706" max="8706" width="11" bestFit="1" customWidth="1"/>
    <col min="8707" max="8707" width="104.6640625" customWidth="1"/>
    <col min="8961" max="8961" width="18.44140625" customWidth="1"/>
    <col min="8962" max="8962" width="11" bestFit="1" customWidth="1"/>
    <col min="8963" max="8963" width="104.6640625" customWidth="1"/>
    <col min="9217" max="9217" width="18.44140625" customWidth="1"/>
    <col min="9218" max="9218" width="11" bestFit="1" customWidth="1"/>
    <col min="9219" max="9219" width="104.6640625" customWidth="1"/>
    <col min="9473" max="9473" width="18.44140625" customWidth="1"/>
    <col min="9474" max="9474" width="11" bestFit="1" customWidth="1"/>
    <col min="9475" max="9475" width="104.6640625" customWidth="1"/>
    <col min="9729" max="9729" width="18.44140625" customWidth="1"/>
    <col min="9730" max="9730" width="11" bestFit="1" customWidth="1"/>
    <col min="9731" max="9731" width="104.6640625" customWidth="1"/>
    <col min="9985" max="9985" width="18.44140625" customWidth="1"/>
    <col min="9986" max="9986" width="11" bestFit="1" customWidth="1"/>
    <col min="9987" max="9987" width="104.6640625" customWidth="1"/>
    <col min="10241" max="10241" width="18.44140625" customWidth="1"/>
    <col min="10242" max="10242" width="11" bestFit="1" customWidth="1"/>
    <col min="10243" max="10243" width="104.6640625" customWidth="1"/>
    <col min="10497" max="10497" width="18.44140625" customWidth="1"/>
    <col min="10498" max="10498" width="11" bestFit="1" customWidth="1"/>
    <col min="10499" max="10499" width="104.6640625" customWidth="1"/>
    <col min="10753" max="10753" width="18.44140625" customWidth="1"/>
    <col min="10754" max="10754" width="11" bestFit="1" customWidth="1"/>
    <col min="10755" max="10755" width="104.6640625" customWidth="1"/>
    <col min="11009" max="11009" width="18.44140625" customWidth="1"/>
    <col min="11010" max="11010" width="11" bestFit="1" customWidth="1"/>
    <col min="11011" max="11011" width="104.6640625" customWidth="1"/>
    <col min="11265" max="11265" width="18.44140625" customWidth="1"/>
    <col min="11266" max="11266" width="11" bestFit="1" customWidth="1"/>
    <col min="11267" max="11267" width="104.6640625" customWidth="1"/>
    <col min="11521" max="11521" width="18.44140625" customWidth="1"/>
    <col min="11522" max="11522" width="11" bestFit="1" customWidth="1"/>
    <col min="11523" max="11523" width="104.6640625" customWidth="1"/>
    <col min="11777" max="11777" width="18.44140625" customWidth="1"/>
    <col min="11778" max="11778" width="11" bestFit="1" customWidth="1"/>
    <col min="11779" max="11779" width="104.6640625" customWidth="1"/>
    <col min="12033" max="12033" width="18.44140625" customWidth="1"/>
    <col min="12034" max="12034" width="11" bestFit="1" customWidth="1"/>
    <col min="12035" max="12035" width="104.6640625" customWidth="1"/>
    <col min="12289" max="12289" width="18.44140625" customWidth="1"/>
    <col min="12290" max="12290" width="11" bestFit="1" customWidth="1"/>
    <col min="12291" max="12291" width="104.6640625" customWidth="1"/>
    <col min="12545" max="12545" width="18.44140625" customWidth="1"/>
    <col min="12546" max="12546" width="11" bestFit="1" customWidth="1"/>
    <col min="12547" max="12547" width="104.6640625" customWidth="1"/>
    <col min="12801" max="12801" width="18.44140625" customWidth="1"/>
    <col min="12802" max="12802" width="11" bestFit="1" customWidth="1"/>
    <col min="12803" max="12803" width="104.6640625" customWidth="1"/>
    <col min="13057" max="13057" width="18.44140625" customWidth="1"/>
    <col min="13058" max="13058" width="11" bestFit="1" customWidth="1"/>
    <col min="13059" max="13059" width="104.6640625" customWidth="1"/>
    <col min="13313" max="13313" width="18.44140625" customWidth="1"/>
    <col min="13314" max="13314" width="11" bestFit="1" customWidth="1"/>
    <col min="13315" max="13315" width="104.6640625" customWidth="1"/>
    <col min="13569" max="13569" width="18.44140625" customWidth="1"/>
    <col min="13570" max="13570" width="11" bestFit="1" customWidth="1"/>
    <col min="13571" max="13571" width="104.6640625" customWidth="1"/>
    <col min="13825" max="13825" width="18.44140625" customWidth="1"/>
    <col min="13826" max="13826" width="11" bestFit="1" customWidth="1"/>
    <col min="13827" max="13827" width="104.6640625" customWidth="1"/>
    <col min="14081" max="14081" width="18.44140625" customWidth="1"/>
    <col min="14082" max="14082" width="11" bestFit="1" customWidth="1"/>
    <col min="14083" max="14083" width="104.6640625" customWidth="1"/>
    <col min="14337" max="14337" width="18.44140625" customWidth="1"/>
    <col min="14338" max="14338" width="11" bestFit="1" customWidth="1"/>
    <col min="14339" max="14339" width="104.6640625" customWidth="1"/>
    <col min="14593" max="14593" width="18.44140625" customWidth="1"/>
    <col min="14594" max="14594" width="11" bestFit="1" customWidth="1"/>
    <col min="14595" max="14595" width="104.6640625" customWidth="1"/>
    <col min="14849" max="14849" width="18.44140625" customWidth="1"/>
    <col min="14850" max="14850" width="11" bestFit="1" customWidth="1"/>
    <col min="14851" max="14851" width="104.6640625" customWidth="1"/>
    <col min="15105" max="15105" width="18.44140625" customWidth="1"/>
    <col min="15106" max="15106" width="11" bestFit="1" customWidth="1"/>
    <col min="15107" max="15107" width="104.6640625" customWidth="1"/>
    <col min="15361" max="15361" width="18.44140625" customWidth="1"/>
    <col min="15362" max="15362" width="11" bestFit="1" customWidth="1"/>
    <col min="15363" max="15363" width="104.6640625" customWidth="1"/>
    <col min="15617" max="15617" width="18.44140625" customWidth="1"/>
    <col min="15618" max="15618" width="11" bestFit="1" customWidth="1"/>
    <col min="15619" max="15619" width="104.6640625" customWidth="1"/>
    <col min="15873" max="15873" width="18.44140625" customWidth="1"/>
    <col min="15874" max="15874" width="11" bestFit="1" customWidth="1"/>
    <col min="15875" max="15875" width="104.6640625" customWidth="1"/>
    <col min="16129" max="16129" width="18.44140625" customWidth="1"/>
    <col min="16130" max="16130" width="11" bestFit="1" customWidth="1"/>
    <col min="16131" max="16131" width="104.6640625" customWidth="1"/>
  </cols>
  <sheetData>
    <row r="1" spans="2:3" ht="21" x14ac:dyDescent="0.3">
      <c r="B1" s="332" t="s">
        <v>167</v>
      </c>
      <c r="C1" s="332"/>
    </row>
    <row r="2" spans="2:3" ht="21" x14ac:dyDescent="0.3">
      <c r="B2" s="128"/>
    </row>
    <row r="3" spans="2:3" ht="34.200000000000003" thickBot="1" x14ac:dyDescent="0.35">
      <c r="B3" s="333" t="s">
        <v>168</v>
      </c>
      <c r="C3" s="333"/>
    </row>
    <row r="4" spans="2:3" ht="21.6" thickBot="1" x14ac:dyDescent="0.35">
      <c r="B4" s="334" t="s">
        <v>243</v>
      </c>
      <c r="C4" s="334"/>
    </row>
    <row r="6" spans="2:3" x14ac:dyDescent="0.3">
      <c r="B6" t="s">
        <v>169</v>
      </c>
      <c r="C6" s="129" t="s">
        <v>157</v>
      </c>
    </row>
    <row r="7" spans="2:3" x14ac:dyDescent="0.3">
      <c r="B7" t="s">
        <v>170</v>
      </c>
      <c r="C7" s="129" t="s">
        <v>158</v>
      </c>
    </row>
    <row r="8" spans="2:3" x14ac:dyDescent="0.3">
      <c r="B8" t="s">
        <v>171</v>
      </c>
      <c r="C8" s="129" t="s">
        <v>159</v>
      </c>
    </row>
    <row r="9" spans="2:3" x14ac:dyDescent="0.3">
      <c r="B9" t="s">
        <v>172</v>
      </c>
      <c r="C9" s="129" t="s">
        <v>160</v>
      </c>
    </row>
    <row r="10" spans="2:3" x14ac:dyDescent="0.3">
      <c r="B10" t="s">
        <v>173</v>
      </c>
      <c r="C10" s="129" t="s">
        <v>161</v>
      </c>
    </row>
    <row r="11" spans="2:3" x14ac:dyDescent="0.3">
      <c r="C11" s="130"/>
    </row>
    <row r="12" spans="2:3" x14ac:dyDescent="0.3">
      <c r="B12" t="s">
        <v>174</v>
      </c>
      <c r="C12" s="129" t="s">
        <v>63</v>
      </c>
    </row>
    <row r="13" spans="2:3" x14ac:dyDescent="0.3">
      <c r="B13" t="s">
        <v>175</v>
      </c>
      <c r="C13" s="129" t="s">
        <v>65</v>
      </c>
    </row>
    <row r="14" spans="2:3" x14ac:dyDescent="0.3">
      <c r="B14" t="s">
        <v>176</v>
      </c>
      <c r="C14" s="129" t="s">
        <v>71</v>
      </c>
    </row>
    <row r="15" spans="2:3" x14ac:dyDescent="0.3">
      <c r="B15" t="s">
        <v>177</v>
      </c>
      <c r="C15" s="129" t="s">
        <v>72</v>
      </c>
    </row>
    <row r="16" spans="2:3" x14ac:dyDescent="0.3">
      <c r="B16" t="s">
        <v>178</v>
      </c>
      <c r="C16" s="129" t="s">
        <v>64</v>
      </c>
    </row>
    <row r="17" spans="2:3" x14ac:dyDescent="0.3">
      <c r="C17" s="130"/>
    </row>
    <row r="18" spans="2:3" x14ac:dyDescent="0.3">
      <c r="B18" t="s">
        <v>179</v>
      </c>
      <c r="C18" s="129" t="s">
        <v>180</v>
      </c>
    </row>
    <row r="19" spans="2:3" x14ac:dyDescent="0.3">
      <c r="B19" t="s">
        <v>181</v>
      </c>
      <c r="C19" s="129" t="s">
        <v>182</v>
      </c>
    </row>
    <row r="20" spans="2:3" x14ac:dyDescent="0.3">
      <c r="B20" t="s">
        <v>183</v>
      </c>
      <c r="C20" s="129" t="s">
        <v>184</v>
      </c>
    </row>
    <row r="21" spans="2:3" x14ac:dyDescent="0.3">
      <c r="B21" t="s">
        <v>185</v>
      </c>
      <c r="C21" s="129" t="s">
        <v>186</v>
      </c>
    </row>
    <row r="22" spans="2:3" x14ac:dyDescent="0.3">
      <c r="B22" t="s">
        <v>187</v>
      </c>
      <c r="C22" s="129" t="s">
        <v>188</v>
      </c>
    </row>
    <row r="23" spans="2:3" x14ac:dyDescent="0.3">
      <c r="C23" s="130"/>
    </row>
    <row r="24" spans="2:3" x14ac:dyDescent="0.3">
      <c r="B24" t="s">
        <v>189</v>
      </c>
      <c r="C24" s="129" t="s">
        <v>190</v>
      </c>
    </row>
    <row r="25" spans="2:3" x14ac:dyDescent="0.3">
      <c r="B25" t="s">
        <v>191</v>
      </c>
      <c r="C25" s="129" t="s">
        <v>192</v>
      </c>
    </row>
    <row r="26" spans="2:3" x14ac:dyDescent="0.3">
      <c r="B26" t="s">
        <v>193</v>
      </c>
      <c r="C26" s="129" t="s">
        <v>194</v>
      </c>
    </row>
    <row r="27" spans="2:3" x14ac:dyDescent="0.3">
      <c r="B27" t="s">
        <v>195</v>
      </c>
      <c r="C27" s="129" t="s">
        <v>196</v>
      </c>
    </row>
    <row r="28" spans="2:3" ht="15" thickBot="1" x14ac:dyDescent="0.35">
      <c r="B28" s="131" t="s">
        <v>197</v>
      </c>
      <c r="C28" s="132" t="s">
        <v>198</v>
      </c>
    </row>
    <row r="29" spans="2:3" ht="18" x14ac:dyDescent="0.35">
      <c r="B29" s="335" t="s">
        <v>262</v>
      </c>
      <c r="C29" s="336"/>
    </row>
  </sheetData>
  <mergeCells count="4">
    <mergeCell ref="B1:C1"/>
    <mergeCell ref="B3:C3"/>
    <mergeCell ref="B4:C4"/>
    <mergeCell ref="B29:C29"/>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AG142"/>
  <sheetViews>
    <sheetView tabSelected="1"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N85" sqref="N85"/>
    </sheetView>
  </sheetViews>
  <sheetFormatPr baseColWidth="10" defaultColWidth="11.44140625" defaultRowHeight="10.199999999999999" x14ac:dyDescent="0.2"/>
  <cols>
    <col min="1" max="1" width="39" style="2" customWidth="1"/>
    <col min="2" max="4" width="9.109375" style="2" customWidth="1"/>
    <col min="5" max="5" width="19.6640625" style="1" customWidth="1"/>
    <col min="6" max="6" width="7.5546875" style="1" bestFit="1" customWidth="1"/>
    <col min="7" max="7" width="8.88671875" style="1" bestFit="1" customWidth="1"/>
    <col min="8" max="8" width="5.6640625" style="158" bestFit="1" customWidth="1"/>
    <col min="9" max="9" width="5.44140625" style="1" customWidth="1"/>
    <col min="10" max="12" width="10.44140625" style="1" bestFit="1" customWidth="1"/>
    <col min="13" max="13" width="4" style="2" bestFit="1" customWidth="1"/>
    <col min="14" max="16384" width="11.44140625" style="2"/>
  </cols>
  <sheetData>
    <row r="1" spans="1:14" x14ac:dyDescent="0.2">
      <c r="A1" s="348" t="s">
        <v>15</v>
      </c>
      <c r="B1" s="348"/>
      <c r="C1" s="348"/>
      <c r="D1" s="348"/>
      <c r="E1" s="348"/>
      <c r="F1" s="137"/>
      <c r="G1" s="137"/>
      <c r="H1" s="149"/>
      <c r="I1" s="137"/>
    </row>
    <row r="2" spans="1:14" x14ac:dyDescent="0.2">
      <c r="A2" s="348" t="s">
        <v>157</v>
      </c>
      <c r="B2" s="348"/>
      <c r="C2" s="348"/>
      <c r="D2" s="348"/>
      <c r="E2" s="348"/>
      <c r="F2" s="137"/>
      <c r="G2" s="137"/>
      <c r="H2" s="149"/>
      <c r="I2" s="137"/>
    </row>
    <row r="3" spans="1:14" ht="10.8" thickBot="1" x14ac:dyDescent="0.25">
      <c r="A3" s="349" t="s">
        <v>258</v>
      </c>
      <c r="B3" s="349"/>
      <c r="C3" s="349"/>
      <c r="D3" s="349"/>
      <c r="E3" s="349"/>
      <c r="F3" s="138"/>
      <c r="G3" s="138"/>
      <c r="H3" s="149"/>
      <c r="I3" s="200"/>
      <c r="J3" s="345" t="s">
        <v>229</v>
      </c>
      <c r="K3" s="345"/>
      <c r="L3" s="345"/>
    </row>
    <row r="4" spans="1:14" s="5" customFormat="1" ht="15" customHeight="1" x14ac:dyDescent="0.2">
      <c r="A4" s="340" t="s">
        <v>16</v>
      </c>
      <c r="B4" s="3" t="s">
        <v>260</v>
      </c>
      <c r="C4" s="339" t="s">
        <v>74</v>
      </c>
      <c r="D4" s="339"/>
      <c r="E4" s="352" t="s">
        <v>108</v>
      </c>
      <c r="F4" s="354" t="s">
        <v>200</v>
      </c>
      <c r="G4" s="354"/>
      <c r="H4" s="355" t="s">
        <v>201</v>
      </c>
      <c r="I4" s="356"/>
      <c r="J4" s="346" t="s">
        <v>227</v>
      </c>
      <c r="K4" s="350" t="s">
        <v>75</v>
      </c>
      <c r="L4" s="351"/>
    </row>
    <row r="5" spans="1:14" s="5" customFormat="1" ht="10.8" thickBot="1" x14ac:dyDescent="0.35">
      <c r="A5" s="341"/>
      <c r="B5" s="6" t="s">
        <v>259</v>
      </c>
      <c r="C5" s="6" t="s">
        <v>49</v>
      </c>
      <c r="D5" s="6" t="s">
        <v>48</v>
      </c>
      <c r="E5" s="353"/>
      <c r="F5" s="147"/>
      <c r="G5" s="147"/>
      <c r="H5" s="150" t="s">
        <v>228</v>
      </c>
      <c r="I5" s="147"/>
      <c r="J5" s="347"/>
      <c r="K5" s="201" t="s">
        <v>76</v>
      </c>
      <c r="L5" s="201" t="s">
        <v>77</v>
      </c>
    </row>
    <row r="6" spans="1:14" s="5" customFormat="1" x14ac:dyDescent="0.2">
      <c r="A6" s="7"/>
      <c r="B6" s="8"/>
      <c r="C6" s="8"/>
      <c r="D6" s="9"/>
      <c r="E6" s="4"/>
      <c r="F6" s="4"/>
      <c r="G6" s="4"/>
      <c r="H6" s="151"/>
      <c r="I6" s="4"/>
      <c r="J6" s="4"/>
      <c r="K6" s="39"/>
      <c r="L6" s="39"/>
    </row>
    <row r="7" spans="1:14" s="16" customFormat="1" x14ac:dyDescent="0.2">
      <c r="A7" s="11" t="s">
        <v>17</v>
      </c>
      <c r="B7" s="12">
        <v>5192543</v>
      </c>
      <c r="C7" s="13">
        <f>B7-J7</f>
        <v>50348</v>
      </c>
      <c r="D7" s="14">
        <f>C7/J7*100</f>
        <v>0.97911494993869352</v>
      </c>
      <c r="E7" s="15">
        <f>IF(B7&lt;K7,-1,IF(B7&gt;L7,1,0))</f>
        <v>0</v>
      </c>
      <c r="H7" s="229"/>
      <c r="J7" s="196">
        <v>5142195</v>
      </c>
      <c r="K7" s="202">
        <v>4956408.9208162818</v>
      </c>
      <c r="L7" s="202">
        <v>5327981.0791837182</v>
      </c>
    </row>
    <row r="8" spans="1:14" s="16" customFormat="1" x14ac:dyDescent="0.2">
      <c r="A8" s="17"/>
      <c r="B8" s="18"/>
      <c r="C8" s="19"/>
      <c r="D8" s="20"/>
      <c r="E8" s="21"/>
      <c r="F8" s="21"/>
      <c r="G8" s="21"/>
      <c r="H8" s="152"/>
      <c r="I8" s="21"/>
      <c r="J8" s="196"/>
      <c r="K8" s="203"/>
      <c r="L8" s="203"/>
    </row>
    <row r="9" spans="1:14" s="16" customFormat="1" x14ac:dyDescent="0.2">
      <c r="A9" s="23" t="s">
        <v>61</v>
      </c>
      <c r="B9" s="19">
        <v>5192543</v>
      </c>
      <c r="C9" s="24">
        <f>B9-J9</f>
        <v>50348</v>
      </c>
      <c r="D9" s="20">
        <f t="shared" ref="D9:D16" si="0">C9/J9*100</f>
        <v>0.97911494993869352</v>
      </c>
      <c r="E9" s="184">
        <f>IF(B9&lt;K9,-1,IF(B9&gt;L9,1,0))</f>
        <v>0</v>
      </c>
      <c r="F9" s="219">
        <f>+B9-F10</f>
        <v>0</v>
      </c>
      <c r="G9" s="219">
        <f>+C9-G10</f>
        <v>0</v>
      </c>
      <c r="H9" s="187"/>
      <c r="I9" s="184"/>
      <c r="J9" s="196">
        <v>5142195</v>
      </c>
      <c r="K9" s="202">
        <v>4956408.9208162818</v>
      </c>
      <c r="L9" s="202">
        <v>5327981.0791837182</v>
      </c>
    </row>
    <row r="10" spans="1:14" x14ac:dyDescent="0.2">
      <c r="A10" s="25" t="s">
        <v>60</v>
      </c>
      <c r="B10" s="18">
        <v>1111585</v>
      </c>
      <c r="C10" s="26">
        <f>B10-J10</f>
        <v>-428</v>
      </c>
      <c r="D10" s="27">
        <f t="shared" si="0"/>
        <v>-3.8488758674583845E-2</v>
      </c>
      <c r="E10" s="21">
        <f t="shared" ref="E10:E16" si="1">IF(B10&lt;K10,-1,IF(B10&gt;L10,1,0))</f>
        <v>0</v>
      </c>
      <c r="F10" s="93">
        <f>SUM(B10:B16)</f>
        <v>5192543</v>
      </c>
      <c r="G10" s="93">
        <f>SUM(C10:C16)</f>
        <v>50348</v>
      </c>
      <c r="H10" s="152"/>
      <c r="I10" s="21"/>
      <c r="J10" s="193">
        <v>1112013</v>
      </c>
      <c r="K10" s="193">
        <v>1037816.8184348947</v>
      </c>
      <c r="L10" s="193">
        <v>1186209.1815651054</v>
      </c>
      <c r="N10" s="29"/>
    </row>
    <row r="11" spans="1:14" x14ac:dyDescent="0.2">
      <c r="A11" s="25" t="s">
        <v>39</v>
      </c>
      <c r="B11" s="18">
        <v>782852</v>
      </c>
      <c r="C11" s="26">
        <f t="shared" ref="C11:C16" si="2">B11-J11</f>
        <v>-28492</v>
      </c>
      <c r="D11" s="27">
        <f t="shared" si="0"/>
        <v>-3.5117040367587609</v>
      </c>
      <c r="E11" s="21">
        <f t="shared" si="1"/>
        <v>0</v>
      </c>
      <c r="F11" s="194"/>
      <c r="G11" s="194"/>
      <c r="H11" s="152"/>
      <c r="I11" s="21"/>
      <c r="J11" s="193">
        <v>811344</v>
      </c>
      <c r="K11" s="193">
        <v>751201.69045353425</v>
      </c>
      <c r="L11" s="193">
        <v>871486.30954646575</v>
      </c>
      <c r="N11" s="29"/>
    </row>
    <row r="12" spans="1:14" x14ac:dyDescent="0.2">
      <c r="A12" s="25" t="s">
        <v>29</v>
      </c>
      <c r="B12" s="18">
        <v>722535</v>
      </c>
      <c r="C12" s="26">
        <f t="shared" si="2"/>
        <v>-2573</v>
      </c>
      <c r="D12" s="27">
        <f t="shared" si="0"/>
        <v>-0.35484369224998208</v>
      </c>
      <c r="E12" s="21">
        <f t="shared" si="1"/>
        <v>0</v>
      </c>
      <c r="F12" s="194"/>
      <c r="G12" s="194"/>
      <c r="H12" s="152"/>
      <c r="I12" s="21"/>
      <c r="J12" s="193">
        <v>725108</v>
      </c>
      <c r="K12" s="193">
        <v>673685.53844433045</v>
      </c>
      <c r="L12" s="193">
        <v>776530.46155566955</v>
      </c>
      <c r="N12" s="29"/>
    </row>
    <row r="13" spans="1:14" x14ac:dyDescent="0.2">
      <c r="A13" s="25" t="s">
        <v>30</v>
      </c>
      <c r="B13" s="18">
        <v>722960</v>
      </c>
      <c r="C13" s="26">
        <f t="shared" si="2"/>
        <v>23560</v>
      </c>
      <c r="D13" s="27">
        <f>C13/J13*100</f>
        <v>3.3686016585644838</v>
      </c>
      <c r="E13" s="21">
        <f t="shared" si="1"/>
        <v>0</v>
      </c>
      <c r="F13" s="194"/>
      <c r="G13" s="194"/>
      <c r="H13" s="152"/>
      <c r="I13" s="21"/>
      <c r="J13" s="193">
        <v>699400</v>
      </c>
      <c r="K13" s="193">
        <v>651769.65584937739</v>
      </c>
      <c r="L13" s="193">
        <v>747030.34415062261</v>
      </c>
      <c r="N13" s="29"/>
    </row>
    <row r="14" spans="1:14" x14ac:dyDescent="0.2">
      <c r="A14" s="25" t="s">
        <v>31</v>
      </c>
      <c r="B14" s="18">
        <v>904235</v>
      </c>
      <c r="C14" s="26">
        <f t="shared" si="2"/>
        <v>-399</v>
      </c>
      <c r="D14" s="27">
        <f t="shared" si="0"/>
        <v>-4.4106235228832877E-2</v>
      </c>
      <c r="E14" s="21">
        <f t="shared" si="1"/>
        <v>0</v>
      </c>
      <c r="F14" s="194"/>
      <c r="G14" s="194"/>
      <c r="H14" s="152"/>
      <c r="I14" s="21"/>
      <c r="J14" s="193">
        <v>904634</v>
      </c>
      <c r="K14" s="193">
        <v>859015.54479437938</v>
      </c>
      <c r="L14" s="193">
        <v>950252.45520562062</v>
      </c>
      <c r="N14" s="29"/>
    </row>
    <row r="15" spans="1:14" x14ac:dyDescent="0.2">
      <c r="A15" s="25" t="s">
        <v>22</v>
      </c>
      <c r="B15" s="18">
        <v>946279</v>
      </c>
      <c r="C15" s="26">
        <f t="shared" si="2"/>
        <v>59158</v>
      </c>
      <c r="D15" s="27">
        <f t="shared" si="0"/>
        <v>6.6685378882925779</v>
      </c>
      <c r="E15" s="21">
        <f t="shared" si="1"/>
        <v>0</v>
      </c>
      <c r="F15" s="194"/>
      <c r="G15" s="194"/>
      <c r="H15" s="152"/>
      <c r="I15" s="21"/>
      <c r="J15" s="193">
        <v>887121</v>
      </c>
      <c r="K15" s="193">
        <v>824704.65141176991</v>
      </c>
      <c r="L15" s="193">
        <v>949537.34858823009</v>
      </c>
      <c r="N15" s="29"/>
    </row>
    <row r="16" spans="1:14" x14ac:dyDescent="0.2">
      <c r="A16" s="25" t="s">
        <v>10</v>
      </c>
      <c r="B16" s="18">
        <v>2097</v>
      </c>
      <c r="C16" s="26">
        <f t="shared" si="2"/>
        <v>-478</v>
      </c>
      <c r="D16" s="27">
        <f t="shared" si="0"/>
        <v>-18.563106796116504</v>
      </c>
      <c r="E16" s="21">
        <f t="shared" si="1"/>
        <v>0</v>
      </c>
      <c r="F16" s="194"/>
      <c r="G16" s="194"/>
      <c r="H16" s="152"/>
      <c r="I16" s="21"/>
      <c r="J16" s="193">
        <v>2575</v>
      </c>
      <c r="K16" s="193">
        <v>0</v>
      </c>
      <c r="L16" s="193">
        <v>5163.2323586727071</v>
      </c>
      <c r="N16" s="29"/>
    </row>
    <row r="17" spans="1:13" x14ac:dyDescent="0.2">
      <c r="A17" s="30"/>
      <c r="B17" s="18"/>
      <c r="C17" s="18"/>
      <c r="D17" s="27"/>
      <c r="E17" s="21"/>
      <c r="F17" s="194"/>
      <c r="G17" s="194"/>
      <c r="H17" s="152"/>
      <c r="I17" s="21"/>
      <c r="J17" s="193"/>
      <c r="K17" s="193"/>
      <c r="L17" s="193"/>
    </row>
    <row r="18" spans="1:13" s="16" customFormat="1" x14ac:dyDescent="0.2">
      <c r="A18" s="11" t="s">
        <v>18</v>
      </c>
      <c r="B18" s="12">
        <v>4080958</v>
      </c>
      <c r="C18" s="13">
        <f>B18-J18</f>
        <v>50776</v>
      </c>
      <c r="D18" s="14">
        <f>C18/J18*100</f>
        <v>1.2598934737934913</v>
      </c>
      <c r="E18" s="15">
        <f>IF(B18&lt;K18,-1,IF(B18&gt;L18,1,0))</f>
        <v>0</v>
      </c>
      <c r="F18" s="195"/>
      <c r="G18" s="195"/>
      <c r="H18" s="153"/>
      <c r="I18" s="15"/>
      <c r="J18" s="196">
        <v>4030182</v>
      </c>
      <c r="K18" s="202">
        <v>3886412.1237556003</v>
      </c>
      <c r="L18" s="202">
        <v>4173951.8762443997</v>
      </c>
    </row>
    <row r="19" spans="1:13" s="16" customFormat="1" x14ac:dyDescent="0.2">
      <c r="A19" s="17"/>
      <c r="B19" s="19"/>
      <c r="C19" s="19"/>
      <c r="D19" s="20"/>
      <c r="E19" s="21"/>
      <c r="F19" s="194"/>
      <c r="G19" s="194"/>
      <c r="H19" s="152"/>
      <c r="I19" s="21"/>
      <c r="J19" s="196"/>
      <c r="K19" s="203"/>
      <c r="L19" s="203"/>
    </row>
    <row r="20" spans="1:13" s="16" customFormat="1" x14ac:dyDescent="0.2">
      <c r="A20" s="23" t="s">
        <v>19</v>
      </c>
      <c r="B20" s="19">
        <v>2432303</v>
      </c>
      <c r="C20" s="24">
        <f t="shared" ref="C20:C22" si="3">B20-J20</f>
        <v>-18050</v>
      </c>
      <c r="D20" s="20">
        <f t="shared" ref="D20:D22" si="4">C20/J20*100</f>
        <v>-0.73662855923207804</v>
      </c>
      <c r="E20" s="184">
        <f>IF(B20&lt;K20,-1,IF(B20&gt;L20,1,0))</f>
        <v>0</v>
      </c>
      <c r="F20" s="219">
        <f>+B20-F21</f>
        <v>0</v>
      </c>
      <c r="G20" s="219">
        <f>+C20-G21</f>
        <v>0</v>
      </c>
      <c r="H20" s="185">
        <f>+B20/1000000</f>
        <v>2.4323030000000001</v>
      </c>
      <c r="I20" s="183">
        <f>+C20/1000</f>
        <v>-18.05</v>
      </c>
      <c r="J20" s="196">
        <v>2450353</v>
      </c>
      <c r="K20" s="204">
        <v>2335124.7449886072</v>
      </c>
      <c r="L20" s="204">
        <v>2565581.2550113928</v>
      </c>
      <c r="M20" s="186"/>
    </row>
    <row r="21" spans="1:13" x14ac:dyDescent="0.2">
      <c r="A21" s="25" t="s">
        <v>54</v>
      </c>
      <c r="B21" s="18">
        <v>2102076</v>
      </c>
      <c r="C21" s="26">
        <f t="shared" si="3"/>
        <v>109722</v>
      </c>
      <c r="D21" s="27">
        <f t="shared" si="4"/>
        <v>5.5071538491653591</v>
      </c>
      <c r="E21" s="21">
        <f>IF(B21&lt;K21,-1,IF(B21&gt;L21,1,0))</f>
        <v>1</v>
      </c>
      <c r="F21" s="93">
        <f>SUM(B21:B22)</f>
        <v>2432303</v>
      </c>
      <c r="G21" s="93">
        <f>SUM(C21:C22)</f>
        <v>-18050</v>
      </c>
      <c r="H21" s="154">
        <f>+B21/1000000</f>
        <v>2.1020759999999998</v>
      </c>
      <c r="I21" s="148">
        <f t="shared" ref="I21:I22" si="5">+C21/1000</f>
        <v>109.72199999999999</v>
      </c>
      <c r="J21" s="193">
        <v>1992354</v>
      </c>
      <c r="K21" s="205">
        <v>1899170.1758395224</v>
      </c>
      <c r="L21" s="205">
        <v>2085537.8241604776</v>
      </c>
      <c r="M21" s="68"/>
    </row>
    <row r="22" spans="1:13" s="168" customFormat="1" x14ac:dyDescent="0.2">
      <c r="A22" s="25" t="s">
        <v>55</v>
      </c>
      <c r="B22" s="18">
        <v>330227</v>
      </c>
      <c r="C22" s="26">
        <f t="shared" si="3"/>
        <v>-127772</v>
      </c>
      <c r="D22" s="27">
        <f t="shared" si="4"/>
        <v>-27.897877506282764</v>
      </c>
      <c r="E22" s="21">
        <f>IF(B22&lt;K22,-1,IF(B22&gt;L22,1,0))</f>
        <v>-1</v>
      </c>
      <c r="F22" s="194"/>
      <c r="G22" s="194"/>
      <c r="H22" s="155">
        <f>+B22/1000</f>
        <v>330.22699999999998</v>
      </c>
      <c r="I22" s="148">
        <f t="shared" si="5"/>
        <v>-127.77200000000001</v>
      </c>
      <c r="J22" s="193">
        <v>457999</v>
      </c>
      <c r="K22" s="205">
        <v>408212.30933376768</v>
      </c>
      <c r="L22" s="205">
        <v>507785.69066623232</v>
      </c>
      <c r="M22" s="29"/>
    </row>
    <row r="23" spans="1:13" x14ac:dyDescent="0.2">
      <c r="A23" s="31"/>
      <c r="B23" s="18"/>
      <c r="C23" s="18"/>
      <c r="D23" s="27"/>
      <c r="E23" s="21"/>
      <c r="F23" s="194"/>
      <c r="G23" s="194"/>
      <c r="H23" s="152"/>
      <c r="I23" s="21"/>
      <c r="J23" s="193"/>
      <c r="K23" s="203"/>
      <c r="L23" s="203"/>
    </row>
    <row r="24" spans="1:13" s="16" customFormat="1" x14ac:dyDescent="0.2">
      <c r="A24" s="23" t="s">
        <v>20</v>
      </c>
      <c r="B24" s="19">
        <v>1648655</v>
      </c>
      <c r="C24" s="24">
        <f>B24-J24</f>
        <v>68826</v>
      </c>
      <c r="D24" s="20">
        <f>C24/J24*100</f>
        <v>4.3565474491226581</v>
      </c>
      <c r="E24" s="184">
        <f>IF(B24&lt;K24,-1,IF(B24&gt;L24,1,0))</f>
        <v>1</v>
      </c>
      <c r="F24" s="197"/>
      <c r="G24" s="197"/>
      <c r="H24" s="154">
        <f>+B24/1000000</f>
        <v>1.648655</v>
      </c>
      <c r="I24" s="148">
        <f t="shared" ref="I24" si="6">+C24/1000</f>
        <v>68.825999999999993</v>
      </c>
      <c r="J24" s="196">
        <v>1579829</v>
      </c>
      <c r="K24" s="204">
        <v>1512892.2717635515</v>
      </c>
      <c r="L24" s="204">
        <v>1646765.7282364485</v>
      </c>
    </row>
    <row r="25" spans="1:13" x14ac:dyDescent="0.2">
      <c r="A25" s="30"/>
      <c r="B25" s="18"/>
      <c r="C25" s="18"/>
      <c r="D25" s="27"/>
      <c r="E25" s="21"/>
      <c r="F25" s="194"/>
      <c r="G25" s="194"/>
      <c r="H25" s="152"/>
      <c r="I25" s="21"/>
      <c r="J25" s="193"/>
      <c r="K25" s="203"/>
      <c r="L25" s="203"/>
    </row>
    <row r="26" spans="1:13" s="16" customFormat="1" ht="12" x14ac:dyDescent="0.2">
      <c r="A26" s="11" t="s">
        <v>129</v>
      </c>
      <c r="B26" s="12">
        <v>2102076</v>
      </c>
      <c r="C26" s="13">
        <f>B26-J26</f>
        <v>109722</v>
      </c>
      <c r="D26" s="14">
        <f>C26/J26*100</f>
        <v>5.5071538491653591</v>
      </c>
      <c r="E26" s="15">
        <f>IF(B26&lt;K26,-1,IF(B26&gt;L26,1,0))</f>
        <v>1</v>
      </c>
      <c r="F26" s="195"/>
      <c r="G26" s="195"/>
      <c r="H26" s="153"/>
      <c r="I26" s="15"/>
      <c r="J26" s="196">
        <v>1992354</v>
      </c>
      <c r="K26" s="202">
        <v>1899170.1758395224</v>
      </c>
      <c r="L26" s="202">
        <v>2085537.8241604776</v>
      </c>
    </row>
    <row r="27" spans="1:13" s="16" customFormat="1" x14ac:dyDescent="0.2">
      <c r="A27" s="17"/>
      <c r="B27" s="18"/>
      <c r="C27" s="19"/>
      <c r="D27" s="20"/>
      <c r="E27" s="21"/>
      <c r="F27" s="194"/>
      <c r="G27" s="194"/>
      <c r="H27" s="152"/>
      <c r="I27" s="21"/>
      <c r="J27" s="196"/>
      <c r="K27" s="204"/>
      <c r="L27" s="204"/>
    </row>
    <row r="28" spans="1:13" x14ac:dyDescent="0.2">
      <c r="A28" s="23" t="s">
        <v>21</v>
      </c>
      <c r="B28" s="19">
        <v>2102076</v>
      </c>
      <c r="C28" s="24">
        <f t="shared" ref="C28:C33" si="7">B28-J28</f>
        <v>109722</v>
      </c>
      <c r="D28" s="20">
        <f t="shared" ref="D28:D33" si="8">C28/J28*100</f>
        <v>5.5071538491653591</v>
      </c>
      <c r="E28" s="21">
        <f t="shared" ref="E28:E32" si="9">IF(B28&lt;K28,-1,IF(B28&gt;L28,1,0))</f>
        <v>1</v>
      </c>
      <c r="F28" s="219">
        <f>+B28-F29</f>
        <v>0</v>
      </c>
      <c r="G28" s="219">
        <f>+C28-G29</f>
        <v>0</v>
      </c>
      <c r="H28" s="152"/>
      <c r="I28" s="21"/>
      <c r="J28" s="196">
        <v>1992354</v>
      </c>
      <c r="K28" s="202">
        <v>1899170.1758395224</v>
      </c>
      <c r="L28" s="202">
        <v>2085537.8241604776</v>
      </c>
    </row>
    <row r="29" spans="1:13" x14ac:dyDescent="0.2">
      <c r="A29" s="25" t="s">
        <v>39</v>
      </c>
      <c r="B29" s="18">
        <v>223795</v>
      </c>
      <c r="C29" s="26">
        <f t="shared" si="7"/>
        <v>3716</v>
      </c>
      <c r="D29" s="27">
        <f t="shared" si="8"/>
        <v>1.6884845896246348</v>
      </c>
      <c r="E29" s="21">
        <f t="shared" si="9"/>
        <v>0</v>
      </c>
      <c r="F29" s="93">
        <f>SUM(B29:B34)</f>
        <v>2102076</v>
      </c>
      <c r="G29" s="93">
        <f>SUM(C29:C34)</f>
        <v>109722</v>
      </c>
      <c r="H29" s="152"/>
      <c r="I29" s="21"/>
      <c r="J29" s="193">
        <v>220079</v>
      </c>
      <c r="K29" s="205">
        <v>193950.09538512616</v>
      </c>
      <c r="L29" s="205">
        <v>246207.90461487384</v>
      </c>
    </row>
    <row r="30" spans="1:13" x14ac:dyDescent="0.2">
      <c r="A30" s="25" t="s">
        <v>29</v>
      </c>
      <c r="B30" s="18">
        <v>509113</v>
      </c>
      <c r="C30" s="26">
        <f t="shared" si="7"/>
        <v>22894</v>
      </c>
      <c r="D30" s="27">
        <f t="shared" si="8"/>
        <v>4.708577821927979</v>
      </c>
      <c r="E30" s="21">
        <f t="shared" si="9"/>
        <v>0</v>
      </c>
      <c r="F30" s="194"/>
      <c r="G30" s="194"/>
      <c r="H30" s="152"/>
      <c r="I30" s="21"/>
      <c r="J30" s="193">
        <v>486219</v>
      </c>
      <c r="K30" s="205">
        <v>447271.78115718422</v>
      </c>
      <c r="L30" s="205">
        <v>525166.21884281584</v>
      </c>
    </row>
    <row r="31" spans="1:13" x14ac:dyDescent="0.2">
      <c r="A31" s="25" t="s">
        <v>30</v>
      </c>
      <c r="B31" s="18">
        <v>537517</v>
      </c>
      <c r="C31" s="26">
        <f t="shared" si="7"/>
        <v>32485</v>
      </c>
      <c r="D31" s="27">
        <f t="shared" si="8"/>
        <v>6.4322656782144492</v>
      </c>
      <c r="E31" s="21">
        <f t="shared" si="9"/>
        <v>0</v>
      </c>
      <c r="F31" s="194"/>
      <c r="G31" s="194"/>
      <c r="H31" s="152"/>
      <c r="I31" s="21"/>
      <c r="J31" s="193">
        <v>505032</v>
      </c>
      <c r="K31" s="205">
        <v>465679.28445960593</v>
      </c>
      <c r="L31" s="205">
        <v>544384.71554039407</v>
      </c>
    </row>
    <row r="32" spans="1:13" x14ac:dyDescent="0.2">
      <c r="A32" s="25" t="s">
        <v>31</v>
      </c>
      <c r="B32" s="18">
        <v>608791</v>
      </c>
      <c r="C32" s="26">
        <f t="shared" si="7"/>
        <v>15663</v>
      </c>
      <c r="D32" s="27">
        <f t="shared" si="8"/>
        <v>2.6407453365883926</v>
      </c>
      <c r="E32" s="21">
        <f t="shared" si="9"/>
        <v>0</v>
      </c>
      <c r="F32" s="194"/>
      <c r="G32" s="194"/>
      <c r="H32" s="152"/>
      <c r="I32" s="21"/>
      <c r="J32" s="193">
        <v>593128</v>
      </c>
      <c r="K32" s="205">
        <v>553911.90301850752</v>
      </c>
      <c r="L32" s="205">
        <v>632344.09698149248</v>
      </c>
    </row>
    <row r="33" spans="1:12" s="173" customFormat="1" x14ac:dyDescent="0.2">
      <c r="A33" s="25" t="s">
        <v>22</v>
      </c>
      <c r="B33" s="18">
        <v>222233</v>
      </c>
      <c r="C33" s="26">
        <f t="shared" si="7"/>
        <v>34795</v>
      </c>
      <c r="D33" s="27">
        <f t="shared" si="8"/>
        <v>18.563471654627133</v>
      </c>
      <c r="E33" s="21">
        <f>IF(B33&lt;K33,-1,IF(B33&gt;L33,1,0))</f>
        <v>1</v>
      </c>
      <c r="F33" s="194"/>
      <c r="G33" s="194"/>
      <c r="H33" s="152"/>
      <c r="I33" s="21"/>
      <c r="J33" s="193">
        <v>187438</v>
      </c>
      <c r="K33" s="205">
        <v>164916.25759662341</v>
      </c>
      <c r="L33" s="205">
        <v>209959.74240337659</v>
      </c>
    </row>
    <row r="34" spans="1:12" x14ac:dyDescent="0.2">
      <c r="A34" s="25" t="s">
        <v>10</v>
      </c>
      <c r="B34" s="18">
        <v>627</v>
      </c>
      <c r="C34" s="26">
        <f>B34-J34</f>
        <v>169</v>
      </c>
      <c r="D34" s="27">
        <f>C34/J34*100</f>
        <v>36.899563318777297</v>
      </c>
      <c r="E34" s="21">
        <f>IF(B34&lt;K34,-1,IF(B34&gt;L34,1,0))</f>
        <v>0</v>
      </c>
      <c r="F34" s="194"/>
      <c r="G34" s="194"/>
      <c r="H34" s="152"/>
      <c r="I34" s="21"/>
      <c r="J34" s="193">
        <v>458</v>
      </c>
      <c r="K34" s="205">
        <v>0</v>
      </c>
      <c r="L34" s="205">
        <v>1030.8895959702418</v>
      </c>
    </row>
    <row r="35" spans="1:12" x14ac:dyDescent="0.2">
      <c r="A35" s="31"/>
      <c r="B35" s="18"/>
      <c r="C35" s="18"/>
      <c r="D35" s="27"/>
      <c r="E35" s="21"/>
      <c r="F35" s="194"/>
      <c r="G35" s="194"/>
      <c r="H35" s="152"/>
      <c r="I35" s="21"/>
      <c r="J35" s="193"/>
      <c r="K35" s="203"/>
      <c r="L35" s="203"/>
    </row>
    <row r="36" spans="1:12" s="16" customFormat="1" ht="12" x14ac:dyDescent="0.2">
      <c r="A36" s="23" t="s">
        <v>130</v>
      </c>
      <c r="B36" s="19">
        <v>2102076</v>
      </c>
      <c r="C36" s="24">
        <f t="shared" ref="C36:C38" si="10">B36-J36</f>
        <v>109722</v>
      </c>
      <c r="D36" s="20">
        <f t="shared" ref="D36:D38" si="11">C36/J36*100</f>
        <v>5.5071538491653591</v>
      </c>
      <c r="E36" s="184">
        <f>IF(B36&lt;K36,-1,IF(B36&gt;L36,1,0))</f>
        <v>1</v>
      </c>
      <c r="F36" s="219">
        <f>+B36-F37</f>
        <v>0</v>
      </c>
      <c r="G36" s="219">
        <f>+C36-G37</f>
        <v>0</v>
      </c>
      <c r="H36" s="187"/>
      <c r="I36" s="184"/>
      <c r="J36" s="196">
        <v>1992354</v>
      </c>
      <c r="K36" s="202">
        <v>1899170.1758395224</v>
      </c>
      <c r="L36" s="202">
        <v>2085537.8241604776</v>
      </c>
    </row>
    <row r="37" spans="1:12" x14ac:dyDescent="0.2">
      <c r="A37" s="25" t="s">
        <v>23</v>
      </c>
      <c r="B37" s="18">
        <v>618977</v>
      </c>
      <c r="C37" s="26">
        <f t="shared" si="10"/>
        <v>-20671</v>
      </c>
      <c r="D37" s="27">
        <f t="shared" si="11"/>
        <v>-3.2316211416278953</v>
      </c>
      <c r="E37" s="21">
        <f>IF(B37&lt;K37,-1,IF(B37&gt;L37,1,0))</f>
        <v>0</v>
      </c>
      <c r="F37" s="93">
        <f>SUM(B37:B38)</f>
        <v>2102076</v>
      </c>
      <c r="G37" s="93">
        <f>SUM(C37:C38)</f>
        <v>109722</v>
      </c>
      <c r="H37" s="152"/>
      <c r="I37" s="21"/>
      <c r="J37" s="193">
        <v>639648</v>
      </c>
      <c r="K37" s="205">
        <v>599321.23161741509</v>
      </c>
      <c r="L37" s="205">
        <v>679974.76838258491</v>
      </c>
    </row>
    <row r="38" spans="1:12" x14ac:dyDescent="0.2">
      <c r="A38" s="25" t="s">
        <v>24</v>
      </c>
      <c r="B38" s="18">
        <v>1483099</v>
      </c>
      <c r="C38" s="26">
        <f t="shared" si="10"/>
        <v>130393</v>
      </c>
      <c r="D38" s="27">
        <f t="shared" si="11"/>
        <v>9.6394190607567349</v>
      </c>
      <c r="E38" s="21">
        <f>IF(B38&lt;K38,-1,IF(B38&gt;L38,1,0))</f>
        <v>1</v>
      </c>
      <c r="F38" s="194"/>
      <c r="G38" s="194"/>
      <c r="H38" s="152"/>
      <c r="I38" s="21"/>
      <c r="J38" s="193">
        <v>1352706</v>
      </c>
      <c r="K38" s="205">
        <v>1276919.1899507795</v>
      </c>
      <c r="L38" s="205">
        <v>1428492.8100492205</v>
      </c>
    </row>
    <row r="39" spans="1:12" x14ac:dyDescent="0.2">
      <c r="A39" s="31"/>
      <c r="B39" s="18"/>
      <c r="C39" s="18"/>
      <c r="D39" s="27"/>
      <c r="E39" s="21"/>
      <c r="F39" s="194"/>
      <c r="G39" s="194"/>
      <c r="H39" s="152"/>
      <c r="I39" s="21"/>
      <c r="J39" s="193"/>
      <c r="K39" s="205"/>
      <c r="L39" s="205"/>
    </row>
    <row r="40" spans="1:12" s="16" customFormat="1" ht="12" x14ac:dyDescent="0.2">
      <c r="A40" s="23" t="s">
        <v>131</v>
      </c>
      <c r="B40" s="19">
        <v>2102076</v>
      </c>
      <c r="C40" s="24">
        <f t="shared" ref="C40:C47" si="12">B40-J40</f>
        <v>109722</v>
      </c>
      <c r="D40" s="20">
        <f t="shared" ref="D40:D47" si="13">C40/J40*100</f>
        <v>5.5071538491653591</v>
      </c>
      <c r="E40" s="184">
        <f t="shared" ref="E40:E47" si="14">IF(B40&lt;K40,-1,IF(B40&gt;L40,1,0))</f>
        <v>1</v>
      </c>
      <c r="F40" s="219">
        <f>+B40-F41</f>
        <v>0</v>
      </c>
      <c r="G40" s="219">
        <f>+C40-G41</f>
        <v>0</v>
      </c>
      <c r="H40" s="187"/>
      <c r="I40" s="184"/>
      <c r="J40" s="196">
        <v>1992354</v>
      </c>
      <c r="K40" s="202">
        <v>1899170.1758395224</v>
      </c>
      <c r="L40" s="202">
        <v>2085537.8241604776</v>
      </c>
    </row>
    <row r="41" spans="1:12" x14ac:dyDescent="0.2">
      <c r="A41" s="25" t="s">
        <v>47</v>
      </c>
      <c r="B41" s="18">
        <v>170277</v>
      </c>
      <c r="C41" s="26">
        <f t="shared" si="12"/>
        <v>-12067</v>
      </c>
      <c r="D41" s="32">
        <f t="shared" si="13"/>
        <v>-6.6177115781160882</v>
      </c>
      <c r="E41" s="21">
        <f>IF(B41&lt;K41,-1,IF(B41&gt;L41,1,0))</f>
        <v>0</v>
      </c>
      <c r="F41" s="93">
        <f>SUM(B41:B47)</f>
        <v>2102076</v>
      </c>
      <c r="G41" s="93">
        <f>SUM(C41:C47)</f>
        <v>109722</v>
      </c>
      <c r="H41" s="152"/>
      <c r="I41" s="21"/>
      <c r="J41" s="193">
        <v>182344</v>
      </c>
      <c r="K41" s="205">
        <v>160162.69702944744</v>
      </c>
      <c r="L41" s="205">
        <v>204525.30297055256</v>
      </c>
    </row>
    <row r="42" spans="1:12" x14ac:dyDescent="0.2">
      <c r="A42" s="25" t="s">
        <v>32</v>
      </c>
      <c r="B42" s="18">
        <v>482433</v>
      </c>
      <c r="C42" s="26">
        <f t="shared" si="12"/>
        <v>26216</v>
      </c>
      <c r="D42" s="27">
        <f t="shared" si="13"/>
        <v>5.7463882319159527</v>
      </c>
      <c r="E42" s="21">
        <f t="shared" si="14"/>
        <v>0</v>
      </c>
      <c r="F42" s="194"/>
      <c r="G42" s="194"/>
      <c r="H42" s="152"/>
      <c r="I42" s="21"/>
      <c r="J42" s="193">
        <v>456217</v>
      </c>
      <c r="K42" s="205">
        <v>422479.60232701205</v>
      </c>
      <c r="L42" s="205">
        <v>489954.39767298795</v>
      </c>
    </row>
    <row r="43" spans="1:12" x14ac:dyDescent="0.2">
      <c r="A43" s="25" t="s">
        <v>33</v>
      </c>
      <c r="B43" s="18">
        <v>456393</v>
      </c>
      <c r="C43" s="26">
        <f t="shared" si="12"/>
        <v>-717</v>
      </c>
      <c r="D43" s="27">
        <f t="shared" si="13"/>
        <v>-0.15685502395484677</v>
      </c>
      <c r="E43" s="21">
        <f t="shared" si="14"/>
        <v>0</v>
      </c>
      <c r="F43" s="194"/>
      <c r="G43" s="194"/>
      <c r="H43" s="152"/>
      <c r="I43" s="21"/>
      <c r="J43" s="193">
        <v>457110</v>
      </c>
      <c r="K43" s="205">
        <v>417265.62230618147</v>
      </c>
      <c r="L43" s="205">
        <v>496954.37769381853</v>
      </c>
    </row>
    <row r="44" spans="1:12" s="173" customFormat="1" x14ac:dyDescent="0.2">
      <c r="A44" s="25" t="s">
        <v>34</v>
      </c>
      <c r="B44" s="18">
        <v>392732</v>
      </c>
      <c r="C44" s="26">
        <f t="shared" si="12"/>
        <v>55120</v>
      </c>
      <c r="D44" s="27">
        <f t="shared" si="13"/>
        <v>16.326433894529817</v>
      </c>
      <c r="E44" s="21">
        <f t="shared" si="14"/>
        <v>1</v>
      </c>
      <c r="F44" s="194"/>
      <c r="G44" s="194"/>
      <c r="H44" s="152"/>
      <c r="I44" s="21"/>
      <c r="J44" s="193">
        <v>337612</v>
      </c>
      <c r="K44" s="205">
        <v>302830.06907802779</v>
      </c>
      <c r="L44" s="205">
        <v>372393.93092197221</v>
      </c>
    </row>
    <row r="45" spans="1:12" s="173" customFormat="1" x14ac:dyDescent="0.2">
      <c r="A45" s="25" t="s">
        <v>113</v>
      </c>
      <c r="B45" s="18">
        <v>115611</v>
      </c>
      <c r="C45" s="26">
        <f t="shared" si="12"/>
        <v>6153</v>
      </c>
      <c r="D45" s="27">
        <f t="shared" si="13"/>
        <v>5.6213342103820647</v>
      </c>
      <c r="E45" s="21">
        <f t="shared" si="14"/>
        <v>0</v>
      </c>
      <c r="F45" s="194"/>
      <c r="G45" s="194"/>
      <c r="H45" s="152"/>
      <c r="I45" s="21"/>
      <c r="J45" s="193">
        <v>109458</v>
      </c>
      <c r="K45" s="205">
        <v>89505.2839635212</v>
      </c>
      <c r="L45" s="205">
        <v>129410.7160364788</v>
      </c>
    </row>
    <row r="46" spans="1:12" s="173" customFormat="1" x14ac:dyDescent="0.2">
      <c r="A46" s="25" t="s">
        <v>114</v>
      </c>
      <c r="B46" s="18">
        <v>483862</v>
      </c>
      <c r="C46" s="26">
        <f t="shared" si="12"/>
        <v>37562</v>
      </c>
      <c r="D46" s="27">
        <f t="shared" si="13"/>
        <v>8.4163118978265743</v>
      </c>
      <c r="E46" s="21">
        <f t="shared" si="14"/>
        <v>0</v>
      </c>
      <c r="F46" s="194"/>
      <c r="G46" s="194"/>
      <c r="H46" s="152"/>
      <c r="I46" s="21"/>
      <c r="J46" s="193">
        <v>446300</v>
      </c>
      <c r="K46" s="205">
        <v>399494.21023278066</v>
      </c>
      <c r="L46" s="205">
        <v>493105.78976721934</v>
      </c>
    </row>
    <row r="47" spans="1:12" x14ac:dyDescent="0.2">
      <c r="A47" s="25" t="s">
        <v>10</v>
      </c>
      <c r="B47" s="18">
        <v>768</v>
      </c>
      <c r="C47" s="26">
        <f t="shared" si="12"/>
        <v>-2545</v>
      </c>
      <c r="D47" s="27">
        <f t="shared" si="13"/>
        <v>-76.818593419861145</v>
      </c>
      <c r="E47" s="21">
        <f t="shared" si="14"/>
        <v>0</v>
      </c>
      <c r="F47" s="194"/>
      <c r="G47" s="194"/>
      <c r="H47" s="152"/>
      <c r="I47" s="21"/>
      <c r="J47" s="193">
        <v>3313</v>
      </c>
      <c r="K47" s="205">
        <v>0</v>
      </c>
      <c r="L47" s="205">
        <v>7074.6880072912827</v>
      </c>
    </row>
    <row r="48" spans="1:12" x14ac:dyDescent="0.2">
      <c r="A48" s="31"/>
      <c r="B48" s="18"/>
      <c r="C48" s="18"/>
      <c r="D48" s="27"/>
      <c r="E48" s="21"/>
      <c r="F48" s="194"/>
      <c r="G48" s="194"/>
      <c r="H48" s="152"/>
      <c r="I48" s="21"/>
      <c r="J48" s="193"/>
      <c r="K48" s="203"/>
      <c r="L48" s="203"/>
    </row>
    <row r="49" spans="1:12" s="16" customFormat="1" ht="12" x14ac:dyDescent="0.2">
      <c r="A49" s="23" t="s">
        <v>132</v>
      </c>
      <c r="B49" s="19">
        <v>2102076</v>
      </c>
      <c r="C49" s="24">
        <f t="shared" ref="C49:C53" si="15">B49-J49</f>
        <v>109722</v>
      </c>
      <c r="D49" s="20">
        <f t="shared" ref="D49:D53" si="16">C49/J49*100</f>
        <v>5.5071538491653591</v>
      </c>
      <c r="E49" s="184">
        <f>IF(B49&lt;K49,-1,IF(B49&gt;L49,1,0))</f>
        <v>1</v>
      </c>
      <c r="F49" s="219">
        <f>+B49-F50</f>
        <v>0</v>
      </c>
      <c r="G49" s="219">
        <f>+C49-G50</f>
        <v>0</v>
      </c>
      <c r="H49" s="187"/>
      <c r="I49" s="184"/>
      <c r="J49" s="196">
        <v>1992354</v>
      </c>
      <c r="K49" s="202">
        <v>1899170.1758395224</v>
      </c>
      <c r="L49" s="202">
        <v>2085537.8241604776</v>
      </c>
    </row>
    <row r="50" spans="1:12" x14ac:dyDescent="0.2">
      <c r="A50" s="25" t="s">
        <v>25</v>
      </c>
      <c r="B50" s="18">
        <v>1922368</v>
      </c>
      <c r="C50" s="26">
        <f t="shared" si="15"/>
        <v>170575</v>
      </c>
      <c r="D50" s="27">
        <f t="shared" si="16"/>
        <v>9.7371664346187021</v>
      </c>
      <c r="E50" s="21">
        <f t="shared" ref="E50:E51" si="17">IF(B50&lt;K50,-1,IF(B50&gt;L50,1,0))</f>
        <v>1</v>
      </c>
      <c r="F50" s="93">
        <f>SUM(B50:B51)</f>
        <v>2102076</v>
      </c>
      <c r="G50" s="93">
        <f>SUM(C50:C51)</f>
        <v>109722</v>
      </c>
      <c r="H50" s="152"/>
      <c r="I50" s="21"/>
      <c r="J50" s="193">
        <v>1751793</v>
      </c>
      <c r="K50" s="205">
        <v>1664259.1095899357</v>
      </c>
      <c r="L50" s="205">
        <v>1839326.8904100643</v>
      </c>
    </row>
    <row r="51" spans="1:12" s="173" customFormat="1" x14ac:dyDescent="0.2">
      <c r="A51" s="25" t="s">
        <v>26</v>
      </c>
      <c r="B51" s="18">
        <v>179708</v>
      </c>
      <c r="C51" s="26">
        <f t="shared" si="15"/>
        <v>-60853</v>
      </c>
      <c r="D51" s="27">
        <f t="shared" si="16"/>
        <v>-25.296286596746771</v>
      </c>
      <c r="E51" s="21">
        <f t="shared" si="17"/>
        <v>-1</v>
      </c>
      <c r="F51" s="194"/>
      <c r="G51" s="194"/>
      <c r="H51" s="152"/>
      <c r="I51" s="21"/>
      <c r="J51" s="193">
        <v>240561</v>
      </c>
      <c r="K51" s="205">
        <v>211788.39828624629</v>
      </c>
      <c r="L51" s="205">
        <v>269333.60171375371</v>
      </c>
    </row>
    <row r="52" spans="1:12" s="249" customFormat="1" x14ac:dyDescent="0.2">
      <c r="A52" s="31"/>
      <c r="B52" s="18"/>
      <c r="C52" s="26"/>
      <c r="D52" s="27"/>
      <c r="E52" s="21"/>
      <c r="F52" s="194"/>
      <c r="G52" s="194"/>
      <c r="H52" s="152"/>
      <c r="I52" s="21"/>
      <c r="J52" s="193"/>
      <c r="K52" s="205"/>
      <c r="L52" s="205"/>
    </row>
    <row r="53" spans="1:12" s="249" customFormat="1" x14ac:dyDescent="0.2">
      <c r="A53" s="23" t="s">
        <v>235</v>
      </c>
      <c r="B53" s="19">
        <v>2102076</v>
      </c>
      <c r="C53" s="24">
        <f t="shared" si="15"/>
        <v>109722</v>
      </c>
      <c r="D53" s="20">
        <f t="shared" si="16"/>
        <v>5.5071538491653591</v>
      </c>
      <c r="E53" s="21">
        <f t="shared" ref="E53:E55" si="18">IF(B53&lt;K53,-1,IF(B53&gt;L53,1,0))</f>
        <v>1</v>
      </c>
      <c r="F53" s="194"/>
      <c r="G53" s="194"/>
      <c r="H53" s="152"/>
      <c r="I53" s="21"/>
      <c r="J53" s="196">
        <v>1992354</v>
      </c>
      <c r="K53" s="202">
        <v>1899170.1758395224</v>
      </c>
      <c r="L53" s="202">
        <v>2085537.8241604776</v>
      </c>
    </row>
    <row r="54" spans="1:12" s="249" customFormat="1" x14ac:dyDescent="0.2">
      <c r="A54" s="25" t="s">
        <v>236</v>
      </c>
      <c r="B54" s="18">
        <v>1197430</v>
      </c>
      <c r="C54" s="26">
        <f t="shared" ref="C54:C55" si="19">B54-J54</f>
        <v>134186</v>
      </c>
      <c r="D54" s="27">
        <f t="shared" ref="D54:D55" si="20">C54/J54*100</f>
        <v>12.620433315400792</v>
      </c>
      <c r="E54" s="21">
        <f t="shared" si="18"/>
        <v>1</v>
      </c>
      <c r="F54" s="194"/>
      <c r="G54" s="194"/>
      <c r="H54" s="152"/>
      <c r="I54" s="21"/>
      <c r="J54" s="258">
        <v>1063244</v>
      </c>
      <c r="K54" s="254">
        <v>993624.99933058326</v>
      </c>
      <c r="L54" s="254">
        <v>1132863.0006694167</v>
      </c>
    </row>
    <row r="55" spans="1:12" s="249" customFormat="1" x14ac:dyDescent="0.2">
      <c r="A55" s="25" t="s">
        <v>237</v>
      </c>
      <c r="B55" s="18">
        <v>904646</v>
      </c>
      <c r="C55" s="26">
        <f t="shared" si="19"/>
        <v>-24464</v>
      </c>
      <c r="D55" s="27">
        <f t="shared" si="20"/>
        <v>-2.6330574420682158</v>
      </c>
      <c r="E55" s="21">
        <f t="shared" si="18"/>
        <v>0</v>
      </c>
      <c r="F55" s="194"/>
      <c r="G55" s="194"/>
      <c r="H55" s="152"/>
      <c r="I55" s="21"/>
      <c r="J55" s="258">
        <v>929110</v>
      </c>
      <c r="K55" s="254">
        <v>880648.7120362682</v>
      </c>
      <c r="L55" s="254">
        <v>977571.2879637318</v>
      </c>
    </row>
    <row r="56" spans="1:12" s="34" customFormat="1" x14ac:dyDescent="0.2">
      <c r="A56" s="30"/>
      <c r="B56" s="18"/>
      <c r="C56" s="18"/>
      <c r="D56" s="27"/>
      <c r="E56" s="21"/>
      <c r="F56" s="194"/>
      <c r="G56" s="194"/>
      <c r="H56" s="152"/>
      <c r="I56" s="21"/>
      <c r="J56" s="206"/>
      <c r="K56" s="203"/>
      <c r="L56" s="203"/>
    </row>
    <row r="57" spans="1:12" s="16" customFormat="1" ht="12" x14ac:dyDescent="0.2">
      <c r="A57" s="11" t="s">
        <v>133</v>
      </c>
      <c r="B57" s="12">
        <v>330227</v>
      </c>
      <c r="C57" s="13">
        <f>B57-J57</f>
        <v>-127772</v>
      </c>
      <c r="D57" s="14">
        <f>C57/J57*100</f>
        <v>-27.897877506282764</v>
      </c>
      <c r="E57" s="188">
        <f>IF(B57&lt;K57,-1,IF(B57&gt;L57,1,0))</f>
        <v>-1</v>
      </c>
      <c r="F57" s="198"/>
      <c r="G57" s="198"/>
      <c r="H57" s="178"/>
      <c r="I57" s="177"/>
      <c r="J57" s="196">
        <v>457999</v>
      </c>
      <c r="K57" s="202">
        <v>408212.30933376768</v>
      </c>
      <c r="L57" s="202">
        <v>507785.69066623232</v>
      </c>
    </row>
    <row r="58" spans="1:12" x14ac:dyDescent="0.2">
      <c r="A58" s="17"/>
      <c r="B58" s="35"/>
      <c r="C58" s="19"/>
      <c r="D58" s="20"/>
      <c r="E58" s="21"/>
      <c r="F58" s="194"/>
      <c r="G58" s="194"/>
      <c r="H58" s="152"/>
      <c r="I58" s="21"/>
      <c r="J58" s="193"/>
      <c r="K58" s="203"/>
      <c r="L58" s="203"/>
    </row>
    <row r="59" spans="1:12" s="16" customFormat="1" x14ac:dyDescent="0.2">
      <c r="A59" s="23" t="s">
        <v>40</v>
      </c>
      <c r="B59" s="19">
        <v>330227</v>
      </c>
      <c r="C59" s="24">
        <f t="shared" ref="C59:C63" si="21">B59-J59</f>
        <v>-127772</v>
      </c>
      <c r="D59" s="20">
        <f>C59/J59*100</f>
        <v>-27.897877506282764</v>
      </c>
      <c r="E59" s="184">
        <f t="shared" ref="E59:E60" si="22">IF(B59&lt;K59,-1,IF(B59&gt;L59,1,0))</f>
        <v>-1</v>
      </c>
      <c r="F59" s="196">
        <f>+B59-F61</f>
        <v>0</v>
      </c>
      <c r="G59" s="196">
        <f>+C59-G61</f>
        <v>0</v>
      </c>
      <c r="H59" s="187"/>
      <c r="I59" s="184"/>
      <c r="J59" s="196">
        <v>457999</v>
      </c>
      <c r="K59" s="202">
        <v>408212.30933376768</v>
      </c>
      <c r="L59" s="202">
        <v>507785.69066623232</v>
      </c>
    </row>
    <row r="60" spans="1:12" x14ac:dyDescent="0.2">
      <c r="A60" s="25" t="s">
        <v>69</v>
      </c>
      <c r="B60" s="18">
        <v>275947</v>
      </c>
      <c r="C60" s="26">
        <f>B60-J60</f>
        <v>-115571</v>
      </c>
      <c r="D60" s="27">
        <f t="shared" ref="D60:D63" si="23">C60/J60*100</f>
        <v>-29.518693904239395</v>
      </c>
      <c r="E60" s="21">
        <f t="shared" si="22"/>
        <v>-1</v>
      </c>
      <c r="F60" s="193">
        <f>+B60-F62</f>
        <v>0</v>
      </c>
      <c r="G60" s="193">
        <f>+C60-G62</f>
        <v>0</v>
      </c>
      <c r="H60" s="152"/>
      <c r="I60" s="21"/>
      <c r="J60" s="193">
        <v>391518</v>
      </c>
      <c r="K60" s="205">
        <v>354479.67703103408</v>
      </c>
      <c r="L60" s="205">
        <v>428556.32296896592</v>
      </c>
    </row>
    <row r="61" spans="1:12" s="173" customFormat="1" ht="22.2" x14ac:dyDescent="0.2">
      <c r="A61" s="36" t="s">
        <v>199</v>
      </c>
      <c r="B61" s="18">
        <v>229498</v>
      </c>
      <c r="C61" s="26">
        <f t="shared" si="21"/>
        <v>-126105</v>
      </c>
      <c r="D61" s="27">
        <f t="shared" si="23"/>
        <v>-35.462299249443902</v>
      </c>
      <c r="E61" s="21">
        <f>IF(B61&lt;K61,-1,IF(B61&gt;L61,1,0))</f>
        <v>-1</v>
      </c>
      <c r="F61" s="193">
        <f>+B60+B63</f>
        <v>330227</v>
      </c>
      <c r="G61" s="193">
        <f>+C60+C63</f>
        <v>-127772</v>
      </c>
      <c r="H61" s="152"/>
      <c r="I61" s="21"/>
      <c r="J61" s="207">
        <v>355603</v>
      </c>
      <c r="K61" s="208">
        <v>324875.36298989918</v>
      </c>
      <c r="L61" s="208">
        <v>386330.63701010082</v>
      </c>
    </row>
    <row r="62" spans="1:12" ht="12" x14ac:dyDescent="0.2">
      <c r="A62" s="36" t="s">
        <v>134</v>
      </c>
      <c r="B62" s="18">
        <v>46449</v>
      </c>
      <c r="C62" s="26">
        <f t="shared" si="21"/>
        <v>10534</v>
      </c>
      <c r="D62" s="27">
        <f t="shared" si="23"/>
        <v>29.330363357928441</v>
      </c>
      <c r="E62" s="21">
        <f>IF(B62&lt;K62,-1,IF(B62&gt;L62,1,0))</f>
        <v>0</v>
      </c>
      <c r="F62" s="193">
        <f>+B62+B61</f>
        <v>275947</v>
      </c>
      <c r="G62" s="193">
        <f>+C62+C61</f>
        <v>-115571</v>
      </c>
      <c r="H62" s="152"/>
      <c r="I62" s="21"/>
      <c r="J62" s="193">
        <v>35915</v>
      </c>
      <c r="K62" s="205">
        <v>24516.571278457064</v>
      </c>
      <c r="L62" s="205">
        <v>47313.428721542936</v>
      </c>
    </row>
    <row r="63" spans="1:12" x14ac:dyDescent="0.2">
      <c r="A63" s="25" t="s">
        <v>70</v>
      </c>
      <c r="B63" s="18">
        <v>54280</v>
      </c>
      <c r="C63" s="26">
        <f t="shared" si="21"/>
        <v>-12201</v>
      </c>
      <c r="D63" s="32">
        <f t="shared" si="23"/>
        <v>-18.352612024488199</v>
      </c>
      <c r="E63" s="21">
        <f>IF(B63&lt;K63,-1,IF(B63&gt;L63,1,0))</f>
        <v>0</v>
      </c>
      <c r="F63" s="194"/>
      <c r="G63" s="194"/>
      <c r="H63" s="152"/>
      <c r="I63" s="21"/>
      <c r="J63" s="193">
        <v>66481</v>
      </c>
      <c r="K63" s="205">
        <v>48284.164154824655</v>
      </c>
      <c r="L63" s="205">
        <v>84677.835845175345</v>
      </c>
    </row>
    <row r="64" spans="1:12" x14ac:dyDescent="0.2">
      <c r="A64" s="31"/>
      <c r="B64" s="18"/>
      <c r="C64" s="18"/>
      <c r="D64" s="32"/>
      <c r="E64" s="21"/>
      <c r="F64" s="194"/>
      <c r="G64" s="194"/>
      <c r="H64" s="152"/>
      <c r="I64" s="21"/>
      <c r="J64" s="193"/>
      <c r="K64" s="203"/>
      <c r="L64" s="203"/>
    </row>
    <row r="65" spans="1:16" s="189" customFormat="1" x14ac:dyDescent="0.2">
      <c r="A65" s="23" t="s">
        <v>41</v>
      </c>
      <c r="B65" s="37">
        <v>330227</v>
      </c>
      <c r="C65" s="24">
        <f t="shared" ref="C65:C70" si="24">B65-J65</f>
        <v>-127772</v>
      </c>
      <c r="D65" s="38">
        <f t="shared" ref="D65:D70" si="25">C65/J65*100</f>
        <v>-27.897877506282764</v>
      </c>
      <c r="E65" s="184">
        <f t="shared" ref="E65:E70" si="26">IF(B65&lt;K65,-1,IF(B65&gt;L65,1,0))</f>
        <v>-1</v>
      </c>
      <c r="F65" s="219">
        <f>+B65-F66</f>
        <v>0</v>
      </c>
      <c r="G65" s="219">
        <f>+C65-G66</f>
        <v>0</v>
      </c>
      <c r="H65" s="187"/>
      <c r="I65" s="184"/>
      <c r="J65" s="196">
        <v>457999</v>
      </c>
      <c r="K65" s="202">
        <v>408212.30933376768</v>
      </c>
      <c r="L65" s="202">
        <v>507785.69066623232</v>
      </c>
    </row>
    <row r="66" spans="1:16" s="10" customFormat="1" x14ac:dyDescent="0.2">
      <c r="A66" s="25" t="s">
        <v>39</v>
      </c>
      <c r="B66" s="18">
        <v>116096</v>
      </c>
      <c r="C66" s="26">
        <f t="shared" si="24"/>
        <v>-55446</v>
      </c>
      <c r="D66" s="27">
        <f t="shared" si="25"/>
        <v>-32.322113534877758</v>
      </c>
      <c r="E66" s="21">
        <f t="shared" si="26"/>
        <v>-1</v>
      </c>
      <c r="F66" s="93">
        <f>SUM(B66:B71)</f>
        <v>330227</v>
      </c>
      <c r="G66" s="93">
        <f>SUM(C66:C71)</f>
        <v>-127772</v>
      </c>
      <c r="H66" s="152"/>
      <c r="I66" s="21"/>
      <c r="J66" s="203">
        <v>171542</v>
      </c>
      <c r="K66" s="205">
        <v>147175.90436091876</v>
      </c>
      <c r="L66" s="205">
        <v>195908.09563908124</v>
      </c>
    </row>
    <row r="67" spans="1:16" s="10" customFormat="1" x14ac:dyDescent="0.2">
      <c r="A67" s="25" t="s">
        <v>29</v>
      </c>
      <c r="B67" s="18">
        <v>89907</v>
      </c>
      <c r="C67" s="26">
        <f t="shared" si="24"/>
        <v>-22576</v>
      </c>
      <c r="D67" s="27">
        <f t="shared" si="25"/>
        <v>-20.070588444476055</v>
      </c>
      <c r="E67" s="21">
        <f t="shared" si="26"/>
        <v>-1</v>
      </c>
      <c r="F67" s="194"/>
      <c r="G67" s="194"/>
      <c r="H67" s="152"/>
      <c r="I67" s="21"/>
      <c r="J67" s="203">
        <v>112483</v>
      </c>
      <c r="K67" s="205">
        <v>95480.470644949935</v>
      </c>
      <c r="L67" s="205">
        <v>129485.52935505006</v>
      </c>
    </row>
    <row r="68" spans="1:16" s="10" customFormat="1" x14ac:dyDescent="0.2">
      <c r="A68" s="25" t="s">
        <v>30</v>
      </c>
      <c r="B68" s="18">
        <v>59550</v>
      </c>
      <c r="C68" s="26">
        <f t="shared" si="24"/>
        <v>-30472</v>
      </c>
      <c r="D68" s="27">
        <f t="shared" si="25"/>
        <v>-33.849503454711069</v>
      </c>
      <c r="E68" s="21">
        <f t="shared" si="26"/>
        <v>-1</v>
      </c>
      <c r="F68" s="194"/>
      <c r="G68" s="194"/>
      <c r="H68" s="152"/>
      <c r="I68" s="21"/>
      <c r="J68" s="203">
        <v>90022</v>
      </c>
      <c r="K68" s="205">
        <v>72126.022242385559</v>
      </c>
      <c r="L68" s="205">
        <v>107917.97775761444</v>
      </c>
    </row>
    <row r="69" spans="1:16" s="10" customFormat="1" x14ac:dyDescent="0.2">
      <c r="A69" s="25" t="s">
        <v>31</v>
      </c>
      <c r="B69" s="18">
        <v>52208</v>
      </c>
      <c r="C69" s="26">
        <f t="shared" si="24"/>
        <v>-9054</v>
      </c>
      <c r="D69" s="27">
        <f t="shared" si="25"/>
        <v>-14.779145310306552</v>
      </c>
      <c r="E69" s="21">
        <f t="shared" si="26"/>
        <v>0</v>
      </c>
      <c r="F69" s="194"/>
      <c r="G69" s="194"/>
      <c r="H69" s="152"/>
      <c r="I69" s="21"/>
      <c r="J69" s="203">
        <v>61262</v>
      </c>
      <c r="K69" s="205">
        <v>46533.568310031944</v>
      </c>
      <c r="L69" s="205">
        <v>75990.431689968056</v>
      </c>
    </row>
    <row r="70" spans="1:16" s="135" customFormat="1" x14ac:dyDescent="0.2">
      <c r="A70" s="25" t="s">
        <v>22</v>
      </c>
      <c r="B70" s="18">
        <v>12252</v>
      </c>
      <c r="C70" s="26">
        <f t="shared" si="24"/>
        <v>-10356</v>
      </c>
      <c r="D70" s="27">
        <f t="shared" si="25"/>
        <v>-45.806794055201699</v>
      </c>
      <c r="E70" s="21">
        <f t="shared" si="26"/>
        <v>-1</v>
      </c>
      <c r="F70" s="194"/>
      <c r="G70" s="194"/>
      <c r="H70" s="152"/>
      <c r="I70" s="21"/>
      <c r="J70" s="209">
        <v>22608</v>
      </c>
      <c r="K70" s="210">
        <v>14823.046119210252</v>
      </c>
      <c r="L70" s="210">
        <v>30392.953880789748</v>
      </c>
    </row>
    <row r="71" spans="1:16" s="10" customFormat="1" x14ac:dyDescent="0.2">
      <c r="A71" s="25" t="s">
        <v>10</v>
      </c>
      <c r="B71" s="18">
        <v>214</v>
      </c>
      <c r="C71" s="26">
        <f>B71-J71</f>
        <v>132</v>
      </c>
      <c r="D71" s="136">
        <f>C71/J71*100</f>
        <v>160.97560975609758</v>
      </c>
      <c r="E71" s="21">
        <v>0</v>
      </c>
      <c r="F71" s="194"/>
      <c r="G71" s="194"/>
      <c r="H71" s="152"/>
      <c r="I71" s="21"/>
      <c r="J71" s="203">
        <v>82</v>
      </c>
      <c r="K71" s="205" t="s">
        <v>164</v>
      </c>
      <c r="L71" s="205" t="s">
        <v>164</v>
      </c>
    </row>
    <row r="72" spans="1:16" s="10" customFormat="1" x14ac:dyDescent="0.2">
      <c r="A72" s="31"/>
      <c r="B72" s="35"/>
      <c r="C72" s="18"/>
      <c r="D72" s="27"/>
      <c r="E72" s="21"/>
      <c r="F72" s="194"/>
      <c r="G72" s="194"/>
      <c r="H72" s="152"/>
      <c r="I72" s="21"/>
      <c r="J72" s="203"/>
      <c r="K72" s="203"/>
      <c r="L72" s="203"/>
    </row>
    <row r="73" spans="1:16" s="189" customFormat="1" ht="12" x14ac:dyDescent="0.2">
      <c r="A73" s="23" t="s">
        <v>135</v>
      </c>
      <c r="B73" s="133">
        <v>330227</v>
      </c>
      <c r="C73" s="24">
        <f t="shared" ref="C73:C79" si="27">B73-J73</f>
        <v>-127772</v>
      </c>
      <c r="D73" s="134">
        <f t="shared" ref="D73:D79" si="28">C73/J73*100</f>
        <v>-27.897877506282764</v>
      </c>
      <c r="E73" s="184">
        <f t="shared" ref="E73:E79" si="29">IF(B73&lt;K73,-1,IF(B73&gt;L73,1,0))</f>
        <v>-1</v>
      </c>
      <c r="F73" s="196">
        <f>+B73-F74</f>
        <v>0</v>
      </c>
      <c r="G73" s="192" t="e">
        <f>+C73-G74</f>
        <v>#VALUE!</v>
      </c>
      <c r="H73" s="187"/>
      <c r="I73" s="184"/>
      <c r="J73" s="196">
        <v>457999</v>
      </c>
      <c r="K73" s="202">
        <v>408212.30933376768</v>
      </c>
      <c r="L73" s="202">
        <v>507785.69066623232</v>
      </c>
      <c r="P73" s="190"/>
    </row>
    <row r="74" spans="1:16" s="10" customFormat="1" x14ac:dyDescent="0.2">
      <c r="A74" s="25" t="s">
        <v>47</v>
      </c>
      <c r="B74" s="18">
        <v>28916.999999999996</v>
      </c>
      <c r="C74" s="26">
        <f t="shared" si="27"/>
        <v>2254.9999999999964</v>
      </c>
      <c r="D74" s="32">
        <f t="shared" si="28"/>
        <v>8.4577301027679717</v>
      </c>
      <c r="E74" s="21">
        <f t="shared" si="29"/>
        <v>0</v>
      </c>
      <c r="F74" s="193">
        <f>SUM(B74:B80)</f>
        <v>330227</v>
      </c>
      <c r="G74" s="193" t="e">
        <f>SUM(C74:C80)</f>
        <v>#VALUE!</v>
      </c>
      <c r="H74" s="152"/>
      <c r="I74" s="21"/>
      <c r="J74" s="203">
        <v>26662</v>
      </c>
      <c r="K74" s="205">
        <v>19157.093414526618</v>
      </c>
      <c r="L74" s="205">
        <v>34166.906585473378</v>
      </c>
      <c r="M74" s="42"/>
      <c r="N74" s="42"/>
      <c r="P74" s="41"/>
    </row>
    <row r="75" spans="1:16" s="10" customFormat="1" x14ac:dyDescent="0.2">
      <c r="A75" s="25" t="s">
        <v>32</v>
      </c>
      <c r="B75" s="18">
        <v>51220</v>
      </c>
      <c r="C75" s="26">
        <f t="shared" si="27"/>
        <v>-31411</v>
      </c>
      <c r="D75" s="27">
        <f t="shared" si="28"/>
        <v>-38.013578439084604</v>
      </c>
      <c r="E75" s="21">
        <f t="shared" si="29"/>
        <v>-1</v>
      </c>
      <c r="F75" s="194"/>
      <c r="G75" s="194"/>
      <c r="H75" s="152"/>
      <c r="I75" s="21"/>
      <c r="J75" s="203">
        <v>82631</v>
      </c>
      <c r="K75" s="205">
        <v>66650.835748562531</v>
      </c>
      <c r="L75" s="205">
        <v>98611.164251437469</v>
      </c>
      <c r="M75" s="42"/>
      <c r="N75" s="42"/>
      <c r="P75" s="41"/>
    </row>
    <row r="76" spans="1:16" s="10" customFormat="1" x14ac:dyDescent="0.2">
      <c r="A76" s="25" t="s">
        <v>33</v>
      </c>
      <c r="B76" s="18">
        <v>92022</v>
      </c>
      <c r="C76" s="26">
        <f t="shared" si="27"/>
        <v>-34802</v>
      </c>
      <c r="D76" s="27">
        <f t="shared" si="28"/>
        <v>-27.441178325868918</v>
      </c>
      <c r="E76" s="21">
        <f t="shared" si="29"/>
        <v>-1</v>
      </c>
      <c r="F76" s="194"/>
      <c r="G76" s="194"/>
      <c r="H76" s="152"/>
      <c r="I76" s="21"/>
      <c r="J76" s="203">
        <v>126824</v>
      </c>
      <c r="K76" s="205">
        <v>103380.68453058053</v>
      </c>
      <c r="L76" s="205">
        <v>150267.31546941947</v>
      </c>
      <c r="M76" s="42"/>
      <c r="N76" s="42"/>
      <c r="P76" s="41"/>
    </row>
    <row r="77" spans="1:16" s="173" customFormat="1" x14ac:dyDescent="0.2">
      <c r="A77" s="25" t="s">
        <v>34</v>
      </c>
      <c r="B77" s="18">
        <v>92803</v>
      </c>
      <c r="C77" s="26">
        <f t="shared" si="27"/>
        <v>-42060</v>
      </c>
      <c r="D77" s="27">
        <f t="shared" si="28"/>
        <v>-31.187204793012167</v>
      </c>
      <c r="E77" s="21">
        <f t="shared" si="29"/>
        <v>-1</v>
      </c>
      <c r="F77" s="194"/>
      <c r="G77" s="194"/>
      <c r="H77" s="152"/>
      <c r="I77" s="21"/>
      <c r="J77" s="193">
        <v>134863</v>
      </c>
      <c r="K77" s="205">
        <v>115690.74144518995</v>
      </c>
      <c r="L77" s="205">
        <v>154035.25855481005</v>
      </c>
      <c r="M77" s="66"/>
      <c r="N77" s="66"/>
      <c r="P77" s="87"/>
    </row>
    <row r="78" spans="1:16" s="173" customFormat="1" x14ac:dyDescent="0.2">
      <c r="A78" s="25" t="s">
        <v>113</v>
      </c>
      <c r="B78" s="18">
        <v>28538</v>
      </c>
      <c r="C78" s="26">
        <f t="shared" si="27"/>
        <v>-14309</v>
      </c>
      <c r="D78" s="27">
        <f t="shared" si="28"/>
        <v>-33.395570284967441</v>
      </c>
      <c r="E78" s="21">
        <f t="shared" si="29"/>
        <v>-1</v>
      </c>
      <c r="F78" s="194"/>
      <c r="G78" s="194"/>
      <c r="H78" s="152"/>
      <c r="I78" s="21"/>
      <c r="J78" s="193">
        <v>42847</v>
      </c>
      <c r="K78" s="205">
        <v>31774.003969260026</v>
      </c>
      <c r="L78" s="205">
        <v>53919.996030739974</v>
      </c>
      <c r="M78" s="66"/>
      <c r="N78" s="66"/>
      <c r="P78" s="87"/>
    </row>
    <row r="79" spans="1:16" s="173" customFormat="1" x14ac:dyDescent="0.2">
      <c r="A79" s="25" t="s">
        <v>114</v>
      </c>
      <c r="B79" s="18">
        <v>36727</v>
      </c>
      <c r="C79" s="26">
        <f t="shared" si="27"/>
        <v>-7279</v>
      </c>
      <c r="D79" s="27">
        <f t="shared" si="28"/>
        <v>-16.540926237331274</v>
      </c>
      <c r="E79" s="21">
        <f t="shared" si="29"/>
        <v>0</v>
      </c>
      <c r="F79" s="194"/>
      <c r="G79" s="194"/>
      <c r="H79" s="152"/>
      <c r="I79" s="21"/>
      <c r="J79" s="193">
        <v>44006</v>
      </c>
      <c r="K79" s="205">
        <v>32714.121868779155</v>
      </c>
      <c r="L79" s="205">
        <v>55297.878131220845</v>
      </c>
      <c r="M79" s="66"/>
      <c r="N79" s="66"/>
      <c r="P79" s="87"/>
    </row>
    <row r="80" spans="1:16" s="10" customFormat="1" x14ac:dyDescent="0.2">
      <c r="A80" s="25" t="s">
        <v>10</v>
      </c>
      <c r="B80" s="69" t="s">
        <v>164</v>
      </c>
      <c r="C80" s="69" t="e">
        <f>B80-J80</f>
        <v>#VALUE!</v>
      </c>
      <c r="D80" s="27" t="s">
        <v>164</v>
      </c>
      <c r="E80" s="21">
        <v>0</v>
      </c>
      <c r="F80" s="194"/>
      <c r="G80" s="194"/>
      <c r="H80" s="152"/>
      <c r="I80" s="21"/>
      <c r="J80" s="235">
        <v>166</v>
      </c>
      <c r="K80" s="205" t="s">
        <v>164</v>
      </c>
      <c r="L80" s="205" t="s">
        <v>164</v>
      </c>
    </row>
    <row r="81" spans="1:12" s="10" customFormat="1" x14ac:dyDescent="0.2">
      <c r="A81" s="43"/>
      <c r="B81" s="40"/>
      <c r="C81" s="44"/>
      <c r="D81" s="45"/>
      <c r="E81" s="21"/>
      <c r="F81" s="194"/>
      <c r="G81" s="194"/>
      <c r="H81" s="152"/>
      <c r="I81" s="21"/>
      <c r="J81" s="203"/>
      <c r="K81" s="203"/>
      <c r="L81" s="203"/>
    </row>
    <row r="82" spans="1:12" s="16" customFormat="1" x14ac:dyDescent="0.2">
      <c r="A82" s="11" t="s">
        <v>27</v>
      </c>
      <c r="B82" s="12">
        <v>1648655</v>
      </c>
      <c r="C82" s="13">
        <f>B82-J82</f>
        <v>68826</v>
      </c>
      <c r="D82" s="14">
        <f>C82/J82*100</f>
        <v>4.3565474491226581</v>
      </c>
      <c r="E82" s="177">
        <f>IF(B82&lt;K82,-1,IF(B82&gt;L82,1,0))</f>
        <v>1</v>
      </c>
      <c r="F82" s="198"/>
      <c r="G82" s="198"/>
      <c r="H82" s="178"/>
      <c r="I82" s="177"/>
      <c r="J82" s="196">
        <v>1579829</v>
      </c>
      <c r="K82" s="202">
        <v>1512892.2717635515</v>
      </c>
      <c r="L82" s="202">
        <v>1646765.7282364485</v>
      </c>
    </row>
    <row r="83" spans="1:12" x14ac:dyDescent="0.2">
      <c r="A83" s="17"/>
      <c r="B83" s="18"/>
      <c r="C83" s="19"/>
      <c r="D83" s="20"/>
      <c r="E83" s="21"/>
      <c r="F83" s="194"/>
      <c r="G83" s="194"/>
      <c r="H83" s="152"/>
      <c r="I83" s="21"/>
      <c r="J83" s="193"/>
      <c r="K83" s="203"/>
      <c r="L83" s="203"/>
    </row>
    <row r="84" spans="1:12" s="16" customFormat="1" x14ac:dyDescent="0.2">
      <c r="A84" s="23" t="s">
        <v>42</v>
      </c>
      <c r="B84" s="37">
        <v>1648655</v>
      </c>
      <c r="C84" s="24">
        <f t="shared" ref="C84:C85" si="30">B84-J84</f>
        <v>68826</v>
      </c>
      <c r="D84" s="38">
        <f t="shared" ref="D84:D85" si="31">C84/J84*100</f>
        <v>4.3565474491226581</v>
      </c>
      <c r="E84" s="184">
        <f>IF(B84&lt;K84,-1,IF(B84&gt;L84,1,0))</f>
        <v>1</v>
      </c>
      <c r="F84" s="219">
        <f>+B84-F85</f>
        <v>0</v>
      </c>
      <c r="G84" s="219">
        <f>+C84-G85</f>
        <v>0</v>
      </c>
      <c r="H84" s="187"/>
      <c r="I84" s="184"/>
      <c r="J84" s="196">
        <v>1579829</v>
      </c>
      <c r="K84" s="202">
        <v>1512892.2717635515</v>
      </c>
      <c r="L84" s="202">
        <v>1646765.7282364485</v>
      </c>
    </row>
    <row r="85" spans="1:12" s="173" customFormat="1" ht="12" x14ac:dyDescent="0.2">
      <c r="A85" s="25" t="s">
        <v>136</v>
      </c>
      <c r="B85" s="18">
        <v>1527436</v>
      </c>
      <c r="C85" s="26">
        <f t="shared" si="30"/>
        <v>68807</v>
      </c>
      <c r="D85" s="27">
        <f t="shared" si="31"/>
        <v>4.7172378994247337</v>
      </c>
      <c r="E85" s="21">
        <f>IF(B85&lt;K85,-1,IF(B85&gt;L85,1,0))</f>
        <v>1</v>
      </c>
      <c r="F85" s="93">
        <f>SUM(B85:B87)</f>
        <v>1648655</v>
      </c>
      <c r="G85" s="93">
        <f>SUM(C85:C87)</f>
        <v>68826</v>
      </c>
      <c r="H85" s="152"/>
      <c r="I85" s="21"/>
      <c r="J85" s="193">
        <v>1458629</v>
      </c>
      <c r="K85" s="205">
        <v>1392584.267559855</v>
      </c>
      <c r="L85" s="205">
        <v>1524673.732440145</v>
      </c>
    </row>
    <row r="86" spans="1:12" s="173" customFormat="1" ht="12" x14ac:dyDescent="0.2">
      <c r="A86" s="46" t="s">
        <v>137</v>
      </c>
      <c r="B86" s="18">
        <v>91531</v>
      </c>
      <c r="C86" s="26">
        <f>B86-J86</f>
        <v>14145</v>
      </c>
      <c r="D86" s="27">
        <f>C86/J86*100</f>
        <v>18.278499987077765</v>
      </c>
      <c r="E86" s="21">
        <f>IF(B86&lt;K86,-1,IF(B86&gt;L86,1,0))</f>
        <v>1</v>
      </c>
      <c r="F86" s="194"/>
      <c r="G86" s="194"/>
      <c r="H86" s="152"/>
      <c r="I86" s="21"/>
      <c r="J86" s="193">
        <v>77386</v>
      </c>
      <c r="K86" s="205">
        <v>67866.049970312757</v>
      </c>
      <c r="L86" s="205">
        <v>86905.950029687243</v>
      </c>
    </row>
    <row r="87" spans="1:12" s="173" customFormat="1" ht="12" x14ac:dyDescent="0.2">
      <c r="A87" s="46" t="s">
        <v>138</v>
      </c>
      <c r="B87" s="18">
        <v>29688</v>
      </c>
      <c r="C87" s="26">
        <f>B87-J87</f>
        <v>-14126</v>
      </c>
      <c r="D87" s="27">
        <f>C87/J87*100</f>
        <v>-32.24083626238189</v>
      </c>
      <c r="E87" s="21">
        <f>IF(B87&lt;K87,-1,IF(B87&gt;L87,1,0))</f>
        <v>-1</v>
      </c>
      <c r="F87" s="194"/>
      <c r="G87" s="194"/>
      <c r="H87" s="152"/>
      <c r="I87" s="21"/>
      <c r="J87" s="193">
        <v>43814</v>
      </c>
      <c r="K87" s="205">
        <v>34762.276696350724</v>
      </c>
      <c r="L87" s="205">
        <v>52865.723303649276</v>
      </c>
    </row>
    <row r="88" spans="1:12" s="173" customFormat="1" x14ac:dyDescent="0.2">
      <c r="A88" s="31"/>
      <c r="B88" s="18"/>
      <c r="C88" s="18"/>
      <c r="D88" s="27"/>
      <c r="E88" s="21"/>
      <c r="F88" s="194"/>
      <c r="G88" s="194"/>
      <c r="H88" s="152"/>
      <c r="I88" s="21"/>
      <c r="J88" s="193"/>
      <c r="K88" s="193"/>
      <c r="L88" s="193"/>
    </row>
    <row r="89" spans="1:12" s="16" customFormat="1" x14ac:dyDescent="0.2">
      <c r="A89" s="23" t="s">
        <v>43</v>
      </c>
      <c r="B89" s="133">
        <v>1648655</v>
      </c>
      <c r="C89" s="24">
        <f t="shared" ref="C89:C95" si="32">B89-J89</f>
        <v>68826</v>
      </c>
      <c r="D89" s="134">
        <f t="shared" ref="D89:D94" si="33">C89/J89*100</f>
        <v>4.3565474491226581</v>
      </c>
      <c r="E89" s="184">
        <f t="shared" ref="E89:E95" si="34">IF(B89&lt;K89,-1,IF(B89&gt;L89,1,0))</f>
        <v>1</v>
      </c>
      <c r="F89" s="196">
        <f>+B89-F90</f>
        <v>0</v>
      </c>
      <c r="G89" s="196">
        <f>+C89-G90</f>
        <v>0</v>
      </c>
      <c r="H89" s="187"/>
      <c r="I89" s="184"/>
      <c r="J89" s="196">
        <v>1579829</v>
      </c>
      <c r="K89" s="202">
        <v>1512892.2717635515</v>
      </c>
      <c r="L89" s="202">
        <v>1646765.7282364485</v>
      </c>
    </row>
    <row r="90" spans="1:12" s="173" customFormat="1" x14ac:dyDescent="0.2">
      <c r="A90" s="25" t="s">
        <v>39</v>
      </c>
      <c r="B90" s="18">
        <v>442961</v>
      </c>
      <c r="C90" s="26">
        <f t="shared" si="32"/>
        <v>23238</v>
      </c>
      <c r="D90" s="27">
        <f t="shared" si="33"/>
        <v>5.5365086021018621</v>
      </c>
      <c r="E90" s="21">
        <f t="shared" si="34"/>
        <v>0</v>
      </c>
      <c r="F90" s="193">
        <f>SUM(B90:B95)</f>
        <v>1648655</v>
      </c>
      <c r="G90" s="193">
        <f>SUM(C90:C95)</f>
        <v>68825.999999999971</v>
      </c>
      <c r="H90" s="152"/>
      <c r="I90" s="21"/>
      <c r="J90" s="193">
        <v>419723</v>
      </c>
      <c r="K90" s="205">
        <v>387075.74276034464</v>
      </c>
      <c r="L90" s="205">
        <v>452370.25723965536</v>
      </c>
    </row>
    <row r="91" spans="1:12" s="173" customFormat="1" x14ac:dyDescent="0.2">
      <c r="A91" s="25" t="s">
        <v>29</v>
      </c>
      <c r="B91" s="18">
        <v>123515</v>
      </c>
      <c r="C91" s="26">
        <f t="shared" si="32"/>
        <v>-2891</v>
      </c>
      <c r="D91" s="27">
        <f t="shared" si="33"/>
        <v>-2.2870749806180086</v>
      </c>
      <c r="E91" s="21">
        <f t="shared" si="34"/>
        <v>0</v>
      </c>
      <c r="F91" s="194"/>
      <c r="G91" s="194"/>
      <c r="H91" s="152"/>
      <c r="I91" s="21"/>
      <c r="J91" s="193">
        <v>126406</v>
      </c>
      <c r="K91" s="205">
        <v>111398.05855700487</v>
      </c>
      <c r="L91" s="205">
        <v>141413.94144299513</v>
      </c>
    </row>
    <row r="92" spans="1:12" s="173" customFormat="1" x14ac:dyDescent="0.2">
      <c r="A92" s="25" t="s">
        <v>30</v>
      </c>
      <c r="B92" s="18">
        <v>125893</v>
      </c>
      <c r="C92" s="26">
        <f t="shared" si="32"/>
        <v>21547</v>
      </c>
      <c r="D92" s="27">
        <f t="shared" si="33"/>
        <v>20.649569700803099</v>
      </c>
      <c r="E92" s="21">
        <f t="shared" si="34"/>
        <v>1</v>
      </c>
      <c r="F92" s="194"/>
      <c r="G92" s="194"/>
      <c r="H92" s="152"/>
      <c r="I92" s="21"/>
      <c r="J92" s="193">
        <v>104346</v>
      </c>
      <c r="K92" s="205">
        <v>90934.618004619973</v>
      </c>
      <c r="L92" s="205">
        <v>117757.38199538003</v>
      </c>
    </row>
    <row r="93" spans="1:12" s="173" customFormat="1" x14ac:dyDescent="0.2">
      <c r="A93" s="25" t="s">
        <v>31</v>
      </c>
      <c r="B93" s="18">
        <v>243235.99999999997</v>
      </c>
      <c r="C93" s="26">
        <f t="shared" si="32"/>
        <v>-7008.0000000000291</v>
      </c>
      <c r="D93" s="27">
        <f t="shared" si="33"/>
        <v>-2.8004667444574212</v>
      </c>
      <c r="E93" s="21">
        <f t="shared" si="34"/>
        <v>0</v>
      </c>
      <c r="F93" s="194"/>
      <c r="G93" s="194"/>
      <c r="H93" s="152"/>
      <c r="I93" s="21"/>
      <c r="J93" s="193">
        <v>250244</v>
      </c>
      <c r="K93" s="205">
        <v>229036.65732678992</v>
      </c>
      <c r="L93" s="205">
        <v>271451.34267321008</v>
      </c>
    </row>
    <row r="94" spans="1:12" s="173" customFormat="1" x14ac:dyDescent="0.2">
      <c r="A94" s="25" t="s">
        <v>22</v>
      </c>
      <c r="B94" s="18">
        <v>711794</v>
      </c>
      <c r="C94" s="26">
        <f t="shared" si="32"/>
        <v>34719</v>
      </c>
      <c r="D94" s="27">
        <f t="shared" si="33"/>
        <v>5.1277923420595943</v>
      </c>
      <c r="E94" s="21">
        <f t="shared" si="34"/>
        <v>0</v>
      </c>
      <c r="F94" s="194"/>
      <c r="G94" s="194"/>
      <c r="H94" s="152"/>
      <c r="I94" s="21"/>
      <c r="J94" s="193">
        <v>677075</v>
      </c>
      <c r="K94" s="205">
        <v>623955.86293744016</v>
      </c>
      <c r="L94" s="205">
        <v>730194.13706255984</v>
      </c>
    </row>
    <row r="95" spans="1:12" s="173" customFormat="1" x14ac:dyDescent="0.2">
      <c r="A95" s="25" t="s">
        <v>10</v>
      </c>
      <c r="B95" s="18">
        <v>1256</v>
      </c>
      <c r="C95" s="26">
        <f t="shared" si="32"/>
        <v>-779</v>
      </c>
      <c r="D95" s="27">
        <f>C95/J95*100</f>
        <v>-38.280098280098279</v>
      </c>
      <c r="E95" s="21">
        <f t="shared" si="34"/>
        <v>0</v>
      </c>
      <c r="F95" s="194"/>
      <c r="G95" s="194"/>
      <c r="H95" s="152"/>
      <c r="I95" s="21"/>
      <c r="J95" s="193">
        <v>2035</v>
      </c>
      <c r="K95" s="205">
        <v>0</v>
      </c>
      <c r="L95" s="205">
        <v>4454.7975656133394</v>
      </c>
    </row>
    <row r="96" spans="1:12" s="173" customFormat="1" x14ac:dyDescent="0.2">
      <c r="A96" s="31"/>
      <c r="B96" s="35"/>
      <c r="C96" s="18"/>
      <c r="D96" s="27"/>
      <c r="E96" s="21"/>
      <c r="F96" s="194"/>
      <c r="G96" s="194"/>
      <c r="H96" s="152"/>
      <c r="I96" s="21"/>
      <c r="J96" s="193"/>
      <c r="K96" s="193"/>
      <c r="L96" s="193"/>
    </row>
    <row r="97" spans="1:14" s="16" customFormat="1" ht="12" x14ac:dyDescent="0.2">
      <c r="A97" s="23" t="s">
        <v>139</v>
      </c>
      <c r="B97" s="133">
        <v>1648655</v>
      </c>
      <c r="C97" s="24">
        <f t="shared" ref="C97:C104" si="35">B97-J97</f>
        <v>68826</v>
      </c>
      <c r="D97" s="134">
        <f t="shared" ref="D97:D104" si="36">C97/J97*100</f>
        <v>4.3565474491226581</v>
      </c>
      <c r="E97" s="184">
        <f t="shared" ref="E97:E104" si="37">IF(B97&lt;K97,-1,IF(B97&gt;L97,1,0))</f>
        <v>1</v>
      </c>
      <c r="F97" s="196">
        <f>+B97-F98</f>
        <v>0</v>
      </c>
      <c r="G97" s="196">
        <f>+C97-G98</f>
        <v>0</v>
      </c>
      <c r="H97" s="187"/>
      <c r="I97" s="184"/>
      <c r="J97" s="196">
        <v>1579829</v>
      </c>
      <c r="K97" s="202">
        <v>1512892.2717635515</v>
      </c>
      <c r="L97" s="202">
        <v>1646765.7282364485</v>
      </c>
    </row>
    <row r="98" spans="1:14" s="173" customFormat="1" x14ac:dyDescent="0.2">
      <c r="A98" s="25" t="s">
        <v>47</v>
      </c>
      <c r="B98" s="18">
        <v>298974</v>
      </c>
      <c r="C98" s="26">
        <f t="shared" si="35"/>
        <v>-11112</v>
      </c>
      <c r="D98" s="32">
        <f t="shared" si="36"/>
        <v>-3.5835219906735549</v>
      </c>
      <c r="E98" s="21">
        <f t="shared" si="37"/>
        <v>0</v>
      </c>
      <c r="F98" s="193">
        <f>SUM(B98:B104)</f>
        <v>1648655</v>
      </c>
      <c r="G98" s="193">
        <f>SUM(C98:C104)</f>
        <v>68825.999999999971</v>
      </c>
      <c r="H98" s="152"/>
      <c r="I98" s="21"/>
      <c r="J98" s="193">
        <v>310086</v>
      </c>
      <c r="K98" s="205">
        <v>285626.61609165184</v>
      </c>
      <c r="L98" s="205">
        <v>334545.38390834816</v>
      </c>
    </row>
    <row r="99" spans="1:14" s="173" customFormat="1" x14ac:dyDescent="0.2">
      <c r="A99" s="25" t="s">
        <v>32</v>
      </c>
      <c r="B99" s="18">
        <v>402671</v>
      </c>
      <c r="C99" s="26">
        <f t="shared" si="35"/>
        <v>-6550</v>
      </c>
      <c r="D99" s="27">
        <f t="shared" si="36"/>
        <v>-1.6006021196370666</v>
      </c>
      <c r="E99" s="21">
        <f t="shared" si="37"/>
        <v>0</v>
      </c>
      <c r="F99" s="194"/>
      <c r="G99" s="194"/>
      <c r="H99" s="152"/>
      <c r="I99" s="21"/>
      <c r="J99" s="193">
        <v>409221</v>
      </c>
      <c r="K99" s="205">
        <v>374047.71343500481</v>
      </c>
      <c r="L99" s="205">
        <v>444394.28656499519</v>
      </c>
    </row>
    <row r="100" spans="1:14" s="173" customFormat="1" x14ac:dyDescent="0.2">
      <c r="A100" s="25" t="s">
        <v>33</v>
      </c>
      <c r="B100" s="18">
        <v>457348</v>
      </c>
      <c r="C100" s="26">
        <f t="shared" si="35"/>
        <v>46245</v>
      </c>
      <c r="D100" s="27">
        <f t="shared" si="36"/>
        <v>11.249005723626439</v>
      </c>
      <c r="E100" s="21">
        <f t="shared" si="37"/>
        <v>1</v>
      </c>
      <c r="F100" s="194"/>
      <c r="G100" s="194"/>
      <c r="H100" s="152"/>
      <c r="I100" s="21"/>
      <c r="J100" s="193">
        <v>411103</v>
      </c>
      <c r="K100" s="205">
        <v>379385.988040047</v>
      </c>
      <c r="L100" s="205">
        <v>442820.011959953</v>
      </c>
    </row>
    <row r="101" spans="1:14" s="173" customFormat="1" x14ac:dyDescent="0.2">
      <c r="A101" s="25" t="s">
        <v>34</v>
      </c>
      <c r="B101" s="18">
        <v>214034.99999999997</v>
      </c>
      <c r="C101" s="26">
        <f t="shared" si="35"/>
        <v>-4684.0000000000291</v>
      </c>
      <c r="D101" s="27">
        <f t="shared" si="36"/>
        <v>-2.1415606325925181</v>
      </c>
      <c r="E101" s="21">
        <f t="shared" si="37"/>
        <v>0</v>
      </c>
      <c r="F101" s="194"/>
      <c r="G101" s="194"/>
      <c r="H101" s="152"/>
      <c r="I101" s="21"/>
      <c r="J101" s="193">
        <v>218719</v>
      </c>
      <c r="K101" s="205">
        <v>193904.14393757386</v>
      </c>
      <c r="L101" s="205">
        <v>243533.85606242614</v>
      </c>
    </row>
    <row r="102" spans="1:14" s="10" customFormat="1" x14ac:dyDescent="0.2">
      <c r="A102" s="25" t="s">
        <v>113</v>
      </c>
      <c r="B102" s="18">
        <v>94380</v>
      </c>
      <c r="C102" s="26">
        <f t="shared" si="35"/>
        <v>7974</v>
      </c>
      <c r="D102" s="27">
        <f t="shared" si="36"/>
        <v>9.2285257968196657</v>
      </c>
      <c r="E102" s="21">
        <f t="shared" si="37"/>
        <v>0</v>
      </c>
      <c r="F102" s="194"/>
      <c r="G102" s="194"/>
      <c r="H102" s="152"/>
      <c r="I102" s="21"/>
      <c r="J102" s="203">
        <v>86406</v>
      </c>
      <c r="K102" s="205">
        <v>73191.989114474942</v>
      </c>
      <c r="L102" s="205">
        <v>99620.010885525058</v>
      </c>
    </row>
    <row r="103" spans="1:14" s="10" customFormat="1" x14ac:dyDescent="0.2">
      <c r="A103" s="25" t="s">
        <v>114</v>
      </c>
      <c r="B103" s="18">
        <v>181068</v>
      </c>
      <c r="C103" s="26">
        <f t="shared" si="35"/>
        <v>37554</v>
      </c>
      <c r="D103" s="27">
        <f t="shared" si="36"/>
        <v>26.167481918140389</v>
      </c>
      <c r="E103" s="21">
        <f t="shared" si="37"/>
        <v>1</v>
      </c>
      <c r="F103" s="194"/>
      <c r="G103" s="194"/>
      <c r="H103" s="152"/>
      <c r="I103" s="21"/>
      <c r="J103" s="203">
        <v>143514</v>
      </c>
      <c r="K103" s="205">
        <v>117794.81217956315</v>
      </c>
      <c r="L103" s="205">
        <v>169233.18782043684</v>
      </c>
    </row>
    <row r="104" spans="1:14" s="10" customFormat="1" x14ac:dyDescent="0.2">
      <c r="A104" s="25" t="s">
        <v>10</v>
      </c>
      <c r="B104" s="18">
        <v>179</v>
      </c>
      <c r="C104" s="26">
        <f t="shared" si="35"/>
        <v>-601</v>
      </c>
      <c r="D104" s="27">
        <f t="shared" si="36"/>
        <v>-77.051282051282058</v>
      </c>
      <c r="E104" s="21">
        <f t="shared" si="37"/>
        <v>-1</v>
      </c>
      <c r="F104" s="194"/>
      <c r="G104" s="194"/>
      <c r="H104" s="152"/>
      <c r="I104" s="21"/>
      <c r="J104" s="203">
        <v>780</v>
      </c>
      <c r="K104" s="205">
        <v>230.13787031442337</v>
      </c>
      <c r="L104" s="205">
        <v>1329.8621296855767</v>
      </c>
    </row>
    <row r="105" spans="1:14" x14ac:dyDescent="0.2">
      <c r="A105" s="47"/>
      <c r="B105" s="48"/>
      <c r="C105" s="49"/>
      <c r="D105" s="50"/>
      <c r="E105" s="21"/>
      <c r="F105" s="194"/>
      <c r="G105" s="194"/>
      <c r="H105" s="152"/>
      <c r="I105" s="21"/>
      <c r="J105" s="193"/>
      <c r="K105" s="203"/>
      <c r="L105" s="203"/>
    </row>
    <row r="106" spans="1:14" x14ac:dyDescent="0.2">
      <c r="A106" s="51" t="s">
        <v>53</v>
      </c>
      <c r="B106" s="52"/>
      <c r="C106" s="53"/>
      <c r="D106" s="54"/>
      <c r="E106" s="15"/>
      <c r="F106" s="195"/>
      <c r="G106" s="195"/>
      <c r="H106" s="153"/>
      <c r="I106" s="15"/>
      <c r="K106" s="191"/>
      <c r="L106" s="191"/>
    </row>
    <row r="107" spans="1:14" x14ac:dyDescent="0.2">
      <c r="A107" s="55"/>
      <c r="B107" s="56"/>
      <c r="C107" s="57"/>
      <c r="D107" s="20"/>
      <c r="E107" s="21"/>
      <c r="F107" s="194"/>
      <c r="G107" s="194"/>
      <c r="H107" s="152"/>
      <c r="I107" s="21"/>
      <c r="K107" s="39"/>
      <c r="L107" s="39"/>
    </row>
    <row r="108" spans="1:14" x14ac:dyDescent="0.2">
      <c r="A108" s="58" t="s">
        <v>35</v>
      </c>
      <c r="B108" s="56"/>
      <c r="C108" s="59"/>
      <c r="D108" s="60"/>
      <c r="E108" s="21"/>
      <c r="F108" s="194"/>
      <c r="G108" s="194"/>
      <c r="H108" s="152"/>
      <c r="I108" s="21"/>
      <c r="K108" s="39"/>
      <c r="L108" s="39"/>
    </row>
    <row r="109" spans="1:14" s="173" customFormat="1" x14ac:dyDescent="0.2">
      <c r="A109" s="61" t="s">
        <v>28</v>
      </c>
      <c r="B109" s="62">
        <v>59.601274994743882</v>
      </c>
      <c r="C109" s="171">
        <f t="shared" ref="C109:C111" si="38">B109-J109</f>
        <v>-1.1987831664011921</v>
      </c>
      <c r="D109" s="171">
        <f t="shared" ref="D109:D111" si="39">C109/J109*100</f>
        <v>-1.9716809533700204</v>
      </c>
      <c r="E109" s="21">
        <f>IF(B109&lt;K109,-1,IF(B109&gt;L109,1,0))</f>
        <v>0</v>
      </c>
      <c r="F109" s="194"/>
      <c r="G109" s="194"/>
      <c r="H109" s="152"/>
      <c r="I109" s="21"/>
      <c r="J109" s="175">
        <v>60.800058161145074</v>
      </c>
      <c r="K109" s="63">
        <v>59.440416590645263</v>
      </c>
      <c r="L109" s="63">
        <v>62.159699731644892</v>
      </c>
    </row>
    <row r="110" spans="1:14" s="173" customFormat="1" ht="12" x14ac:dyDescent="0.2">
      <c r="A110" s="61" t="s">
        <v>140</v>
      </c>
      <c r="B110" s="62">
        <v>51.509375984756524</v>
      </c>
      <c r="C110" s="50">
        <f>B110-J110</f>
        <v>2.073544054585625</v>
      </c>
      <c r="D110" s="50">
        <f t="shared" si="39"/>
        <v>4.1944152118539186</v>
      </c>
      <c r="E110" s="21">
        <f>IF(B110&lt;K110,-1,IF(B110&gt;L110,1,0))</f>
        <v>1</v>
      </c>
      <c r="F110" s="194"/>
      <c r="G110" s="194"/>
      <c r="H110" s="152"/>
      <c r="I110" s="21"/>
      <c r="J110" s="175">
        <v>49.435831930170899</v>
      </c>
      <c r="K110" s="63">
        <v>48.203013285993144</v>
      </c>
      <c r="L110" s="63">
        <v>50.668650574348653</v>
      </c>
    </row>
    <row r="111" spans="1:14" s="173" customFormat="1" x14ac:dyDescent="0.2">
      <c r="A111" s="61" t="s">
        <v>37</v>
      </c>
      <c r="B111" s="62">
        <v>40.398725005256118</v>
      </c>
      <c r="C111" s="171">
        <f t="shared" si="38"/>
        <v>1.1987831664011992</v>
      </c>
      <c r="D111" s="171">
        <f t="shared" si="39"/>
        <v>3.058124859800091</v>
      </c>
      <c r="E111" s="21">
        <f>IF(B111&lt;K111,-1,IF(B111&gt;L111,1,0))</f>
        <v>0</v>
      </c>
      <c r="F111" s="194"/>
      <c r="G111" s="194"/>
      <c r="H111" s="152"/>
      <c r="I111" s="21"/>
      <c r="J111" s="175">
        <v>39.199941838854919</v>
      </c>
      <c r="K111" s="63">
        <v>37.840300268355101</v>
      </c>
      <c r="L111" s="63">
        <v>40.559583409354737</v>
      </c>
      <c r="N111" s="170"/>
    </row>
    <row r="112" spans="1:14" s="173" customFormat="1" x14ac:dyDescent="0.2">
      <c r="A112" s="64"/>
      <c r="B112" s="62"/>
      <c r="C112" s="50"/>
      <c r="D112" s="50"/>
      <c r="E112" s="21"/>
      <c r="F112" s="194"/>
      <c r="G112" s="194"/>
      <c r="H112" s="152"/>
      <c r="I112" s="21"/>
      <c r="J112" s="1"/>
      <c r="K112" s="1"/>
      <c r="L112" s="1"/>
    </row>
    <row r="113" spans="1:33" s="173" customFormat="1" x14ac:dyDescent="0.2">
      <c r="A113" s="58" t="s">
        <v>36</v>
      </c>
      <c r="B113" s="59"/>
      <c r="C113" s="60"/>
      <c r="D113" s="60"/>
      <c r="E113" s="21"/>
      <c r="F113" s="194"/>
      <c r="G113" s="194"/>
      <c r="H113" s="152"/>
      <c r="I113" s="21"/>
      <c r="J113" s="1"/>
      <c r="K113" s="1"/>
      <c r="L113" s="1"/>
    </row>
    <row r="114" spans="1:33" s="173" customFormat="1" ht="12" x14ac:dyDescent="0.2">
      <c r="A114" s="61" t="s">
        <v>141</v>
      </c>
      <c r="B114" s="62">
        <v>13.57672132131564</v>
      </c>
      <c r="C114" s="50">
        <f t="shared" ref="C114:C115" si="40">B114-J114</f>
        <v>-5.1144223628800649</v>
      </c>
      <c r="D114" s="50">
        <f t="shared" ref="D114:D115" si="41">C114/J114*100</f>
        <v>-27.362811229173552</v>
      </c>
      <c r="E114" s="21">
        <f>IF(B114&lt;K114,-1,IF(B114&gt;L114,1,0))</f>
        <v>-1</v>
      </c>
      <c r="F114" s="194"/>
      <c r="G114" s="194"/>
      <c r="H114" s="152"/>
      <c r="I114" s="21"/>
      <c r="J114" s="175">
        <v>18.691143684195705</v>
      </c>
      <c r="K114" s="63">
        <v>17.048278397029261</v>
      </c>
      <c r="L114" s="63">
        <v>20.334008971362145</v>
      </c>
      <c r="N114" s="68"/>
    </row>
    <row r="115" spans="1:33" s="173" customFormat="1" ht="12" x14ac:dyDescent="0.2">
      <c r="A115" s="61" t="s">
        <v>216</v>
      </c>
      <c r="B115" s="62">
        <v>20.965110021243241</v>
      </c>
      <c r="C115" s="50">
        <f t="shared" si="40"/>
        <v>-7.5434354822005467</v>
      </c>
      <c r="D115" s="50">
        <f t="shared" si="41"/>
        <v>-26.460260770895211</v>
      </c>
      <c r="E115" s="21">
        <f>IF(B115&lt;K115,-1,IF(B115&gt;L115,1,0))</f>
        <v>-1</v>
      </c>
      <c r="F115" s="194"/>
      <c r="G115" s="194"/>
      <c r="H115" s="152"/>
      <c r="I115" s="21"/>
      <c r="J115" s="175">
        <v>28.508545503443788</v>
      </c>
      <c r="K115" s="63">
        <v>26.61881587179376</v>
      </c>
      <c r="L115" s="63">
        <v>30.398275135093815</v>
      </c>
    </row>
    <row r="116" spans="1:33" s="173" customFormat="1" x14ac:dyDescent="0.2">
      <c r="A116" s="64"/>
      <c r="B116" s="62"/>
      <c r="C116" s="50"/>
      <c r="D116" s="50"/>
      <c r="E116" s="21"/>
      <c r="F116" s="194"/>
      <c r="G116" s="194"/>
      <c r="H116" s="152"/>
      <c r="I116" s="21"/>
      <c r="J116" s="1"/>
      <c r="K116" s="1"/>
      <c r="L116" s="1"/>
    </row>
    <row r="117" spans="1:33" s="173" customFormat="1" x14ac:dyDescent="0.2">
      <c r="A117" s="58" t="s">
        <v>52</v>
      </c>
      <c r="B117" s="59"/>
      <c r="C117" s="171"/>
      <c r="D117" s="171"/>
      <c r="E117" s="21"/>
      <c r="F117" s="194"/>
      <c r="G117" s="194"/>
      <c r="H117" s="152"/>
      <c r="I117" s="21"/>
      <c r="J117" s="1"/>
      <c r="K117" s="1"/>
      <c r="L117" s="1"/>
    </row>
    <row r="118" spans="1:33" s="173" customFormat="1" ht="12" x14ac:dyDescent="0.2">
      <c r="A118" s="61" t="s">
        <v>217</v>
      </c>
      <c r="B118" s="62">
        <v>70.554014222130874</v>
      </c>
      <c r="C118" s="171">
        <f t="shared" ref="C118:C120" si="42">B118-J118</f>
        <v>2.659152164484496</v>
      </c>
      <c r="D118" s="171">
        <f t="shared" ref="D118:D120" si="43">C118/J118*100</f>
        <v>3.9165734842008124</v>
      </c>
      <c r="E118" s="21">
        <f>IF(B118&lt;K118,-1,IF(B118&gt;L118,1,0))</f>
        <v>1</v>
      </c>
      <c r="F118" s="194"/>
      <c r="G118" s="194"/>
      <c r="H118" s="152"/>
      <c r="I118" s="21"/>
      <c r="J118" s="175">
        <v>67.894862057646378</v>
      </c>
      <c r="K118" s="63">
        <v>66.26428543150611</v>
      </c>
      <c r="L118" s="63">
        <v>69.525438683786646</v>
      </c>
      <c r="N118" s="172"/>
    </row>
    <row r="119" spans="1:33" s="173" customFormat="1" x14ac:dyDescent="0.2">
      <c r="A119" s="61" t="s">
        <v>73</v>
      </c>
      <c r="B119" s="62">
        <v>11.47565549485366</v>
      </c>
      <c r="C119" s="50">
        <f t="shared" si="42"/>
        <v>-4.9128979449466978</v>
      </c>
      <c r="D119" s="50">
        <f t="shared" si="43"/>
        <v>-29.977617994126916</v>
      </c>
      <c r="E119" s="21">
        <f>IF(B119&lt;K119,-1,IF(B119&gt;L119,1,0))</f>
        <v>-1</v>
      </c>
      <c r="F119" s="194"/>
      <c r="G119" s="194"/>
      <c r="H119" s="152"/>
      <c r="I119" s="21"/>
      <c r="J119" s="175">
        <v>16.388553439800358</v>
      </c>
      <c r="K119" s="175">
        <v>15.068405416301585</v>
      </c>
      <c r="L119" s="175">
        <v>17.708701463299128</v>
      </c>
      <c r="M119" s="66"/>
    </row>
    <row r="120" spans="1:33" s="249" customFormat="1" ht="12" x14ac:dyDescent="0.2">
      <c r="A120" s="61" t="s">
        <v>238</v>
      </c>
      <c r="B120" s="62">
        <v>43.035836953564001</v>
      </c>
      <c r="C120" s="50">
        <f t="shared" si="42"/>
        <v>-3.5979439909870194</v>
      </c>
      <c r="D120" s="50">
        <f t="shared" si="43"/>
        <v>-7.7153169185768657</v>
      </c>
      <c r="E120" s="65">
        <f t="shared" ref="E120" si="44">IF(B120&lt;K120,-1,IF(B120&gt;L120,1,0))</f>
        <v>-1</v>
      </c>
      <c r="F120" s="194"/>
      <c r="G120" s="194"/>
      <c r="H120" s="152"/>
      <c r="I120" s="21"/>
      <c r="J120" s="250">
        <v>46.63378094455102</v>
      </c>
      <c r="K120" s="63">
        <v>44.787848363912005</v>
      </c>
      <c r="L120" s="63">
        <v>48.479713525190036</v>
      </c>
      <c r="M120" s="66"/>
    </row>
    <row r="121" spans="1:33" s="173" customFormat="1" x14ac:dyDescent="0.2">
      <c r="A121" s="61"/>
      <c r="B121" s="62"/>
      <c r="C121" s="50"/>
      <c r="D121" s="50"/>
      <c r="E121" s="65"/>
      <c r="F121" s="199"/>
      <c r="G121" s="199"/>
      <c r="H121" s="152"/>
      <c r="I121" s="65"/>
      <c r="J121" s="1"/>
      <c r="K121" s="63"/>
      <c r="L121" s="63"/>
      <c r="M121" s="66"/>
    </row>
    <row r="122" spans="1:33" s="34" customFormat="1" x14ac:dyDescent="0.2">
      <c r="A122" s="58" t="s">
        <v>115</v>
      </c>
      <c r="B122" s="62"/>
      <c r="C122" s="50"/>
      <c r="D122" s="50"/>
      <c r="E122" s="65"/>
      <c r="F122" s="199"/>
      <c r="G122" s="199"/>
      <c r="H122" s="152"/>
      <c r="I122" s="65"/>
      <c r="J122" s="33"/>
      <c r="K122" s="63"/>
      <c r="L122" s="63"/>
      <c r="M122" s="125"/>
    </row>
    <row r="123" spans="1:33" s="34" customFormat="1" ht="12.6" thickBot="1" x14ac:dyDescent="0.25">
      <c r="A123" s="61" t="s">
        <v>239</v>
      </c>
      <c r="B123" s="62">
        <v>14.61885928908757</v>
      </c>
      <c r="C123" s="50">
        <f>B123-J123</f>
        <v>-5.5006034413550999</v>
      </c>
      <c r="D123" s="50">
        <f>C123/J123*100</f>
        <v>-27.339713366362218</v>
      </c>
      <c r="E123" s="65">
        <f>IF(B123&lt;K123,-1,IF(B123&gt;L123,1,0))</f>
        <v>-1</v>
      </c>
      <c r="F123" s="199"/>
      <c r="G123" s="199"/>
      <c r="H123" s="152"/>
      <c r="I123" s="65"/>
      <c r="J123" s="250">
        <v>20.11946273044267</v>
      </c>
      <c r="K123" s="63">
        <v>18.470951987636614</v>
      </c>
      <c r="L123" s="63">
        <v>21.767973473248723</v>
      </c>
      <c r="M123" s="125"/>
    </row>
    <row r="124" spans="1:33" ht="13.8" x14ac:dyDescent="0.2">
      <c r="A124" s="337" t="s">
        <v>142</v>
      </c>
      <c r="B124" s="337"/>
      <c r="C124" s="337"/>
      <c r="D124" s="337"/>
      <c r="E124" s="337"/>
      <c r="F124" s="139"/>
      <c r="G124" s="139"/>
      <c r="H124" s="156"/>
      <c r="I124" s="139"/>
      <c r="J124" s="251"/>
      <c r="K124" s="251"/>
      <c r="L124" s="251"/>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row>
    <row r="125" spans="1:33" ht="13.8" x14ac:dyDescent="0.2">
      <c r="A125" s="338" t="s">
        <v>143</v>
      </c>
      <c r="B125" s="338"/>
      <c r="C125" s="338"/>
      <c r="D125" s="338"/>
      <c r="E125" s="338"/>
      <c r="F125" s="139"/>
      <c r="G125" s="139"/>
      <c r="H125" s="156"/>
      <c r="I125" s="139"/>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row>
    <row r="126" spans="1:33" ht="13.8" x14ac:dyDescent="0.2">
      <c r="A126" s="338" t="s">
        <v>144</v>
      </c>
      <c r="B126" s="338"/>
      <c r="C126" s="338"/>
      <c r="D126" s="338"/>
      <c r="E126" s="338"/>
      <c r="F126" s="139"/>
      <c r="G126" s="139"/>
      <c r="H126" s="156"/>
      <c r="I126" s="139"/>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row>
    <row r="127" spans="1:33" ht="13.8" x14ac:dyDescent="0.2">
      <c r="A127" s="338" t="s">
        <v>145</v>
      </c>
      <c r="B127" s="338"/>
      <c r="C127" s="338"/>
      <c r="D127" s="338"/>
      <c r="E127" s="338"/>
      <c r="F127" s="139"/>
      <c r="G127" s="139"/>
      <c r="H127" s="156"/>
      <c r="I127" s="139"/>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row>
    <row r="128" spans="1:33" ht="13.8" x14ac:dyDescent="0.2">
      <c r="A128" s="338" t="s">
        <v>165</v>
      </c>
      <c r="B128" s="338"/>
      <c r="C128" s="338"/>
      <c r="D128" s="338"/>
      <c r="E128" s="338"/>
      <c r="F128" s="139"/>
      <c r="G128" s="139"/>
      <c r="H128" s="156"/>
      <c r="I128" s="139"/>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row>
    <row r="129" spans="1:33" ht="13.8" x14ac:dyDescent="0.2">
      <c r="A129" s="338" t="s">
        <v>146</v>
      </c>
      <c r="B129" s="338"/>
      <c r="C129" s="338"/>
      <c r="D129" s="338"/>
      <c r="E129" s="338"/>
      <c r="F129" s="139"/>
      <c r="G129" s="139"/>
      <c r="H129" s="156"/>
      <c r="I129" s="139"/>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row>
    <row r="130" spans="1:33" ht="13.8" x14ac:dyDescent="0.2">
      <c r="A130" s="338" t="s">
        <v>147</v>
      </c>
      <c r="B130" s="338"/>
      <c r="C130" s="338"/>
      <c r="D130" s="338"/>
      <c r="E130" s="338"/>
      <c r="F130" s="139"/>
      <c r="G130" s="139"/>
      <c r="H130" s="156"/>
      <c r="I130" s="139"/>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row>
    <row r="131" spans="1:33" ht="13.8" x14ac:dyDescent="0.2">
      <c r="A131" s="338" t="s">
        <v>148</v>
      </c>
      <c r="B131" s="338"/>
      <c r="C131" s="338"/>
      <c r="D131" s="338"/>
      <c r="E131" s="338"/>
      <c r="F131" s="139"/>
      <c r="G131" s="139"/>
      <c r="H131" s="156"/>
      <c r="I131" s="139"/>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row>
    <row r="132" spans="1:33" ht="13.8" x14ac:dyDescent="0.2">
      <c r="A132" s="338" t="s">
        <v>149</v>
      </c>
      <c r="B132" s="338"/>
      <c r="C132" s="338"/>
      <c r="D132" s="338"/>
      <c r="E132" s="338"/>
      <c r="F132" s="139"/>
      <c r="G132" s="139"/>
      <c r="H132" s="156"/>
      <c r="I132" s="139"/>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row>
    <row r="133" spans="1:33" ht="13.8" x14ac:dyDescent="0.2">
      <c r="A133" s="338" t="s">
        <v>150</v>
      </c>
      <c r="B133" s="338"/>
      <c r="C133" s="338"/>
      <c r="D133" s="338"/>
      <c r="E133" s="338"/>
      <c r="F133" s="139"/>
      <c r="G133" s="139"/>
      <c r="H133" s="156"/>
      <c r="I133" s="139"/>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row>
    <row r="134" spans="1:33" ht="13.8" x14ac:dyDescent="0.2">
      <c r="A134" s="338" t="s">
        <v>151</v>
      </c>
      <c r="B134" s="338"/>
      <c r="C134" s="338"/>
      <c r="D134" s="338"/>
      <c r="E134" s="338"/>
      <c r="F134" s="139"/>
      <c r="G134" s="139"/>
      <c r="H134" s="156"/>
      <c r="I134" s="139"/>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row>
    <row r="135" spans="1:33" ht="13.8" x14ac:dyDescent="0.2">
      <c r="A135" s="338" t="s">
        <v>152</v>
      </c>
      <c r="B135" s="338"/>
      <c r="C135" s="338"/>
      <c r="D135" s="338"/>
      <c r="E135" s="338"/>
      <c r="F135" s="139"/>
      <c r="G135" s="139"/>
      <c r="H135" s="156"/>
      <c r="I135" s="139"/>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row>
    <row r="136" spans="1:33" ht="12.75" customHeight="1" x14ac:dyDescent="0.2">
      <c r="A136" s="338" t="s">
        <v>225</v>
      </c>
      <c r="B136" s="338"/>
      <c r="C136" s="338"/>
      <c r="D136" s="338"/>
      <c r="E136" s="338"/>
      <c r="F136" s="139"/>
      <c r="G136" s="139"/>
      <c r="H136" s="156"/>
      <c r="I136" s="139"/>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row>
    <row r="137" spans="1:33" ht="13.95" customHeight="1" x14ac:dyDescent="0.2">
      <c r="A137" s="338" t="s">
        <v>218</v>
      </c>
      <c r="B137" s="338"/>
      <c r="C137" s="338"/>
      <c r="D137" s="338"/>
      <c r="E137" s="338"/>
      <c r="F137" s="167"/>
      <c r="G137" s="167"/>
      <c r="H137" s="156"/>
      <c r="I137" s="167"/>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row>
    <row r="138" spans="1:33" s="253" customFormat="1" ht="10.95" customHeight="1" x14ac:dyDescent="0.2">
      <c r="A138" s="338" t="s">
        <v>241</v>
      </c>
      <c r="B138" s="338"/>
      <c r="C138" s="338"/>
      <c r="D138" s="338"/>
      <c r="E138" s="338"/>
      <c r="F138" s="252"/>
      <c r="G138" s="252"/>
      <c r="H138" s="156"/>
      <c r="I138" s="252"/>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row>
    <row r="139" spans="1:33" ht="13.8" x14ac:dyDescent="0.2">
      <c r="A139" s="342" t="s">
        <v>240</v>
      </c>
      <c r="B139" s="342"/>
      <c r="C139" s="342"/>
      <c r="D139" s="342"/>
      <c r="E139" s="342"/>
      <c r="F139" s="139"/>
      <c r="G139" s="139"/>
      <c r="H139" s="156"/>
      <c r="I139" s="139"/>
      <c r="J139" s="123"/>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row>
    <row r="140" spans="1:33" ht="13.8" x14ac:dyDescent="0.2">
      <c r="A140" s="338" t="s">
        <v>153</v>
      </c>
      <c r="B140" s="338"/>
      <c r="C140" s="338"/>
      <c r="D140" s="338"/>
      <c r="E140" s="338"/>
      <c r="F140" s="139"/>
      <c r="G140" s="139"/>
      <c r="H140" s="156"/>
      <c r="I140" s="139"/>
      <c r="J140" s="123"/>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23"/>
    </row>
    <row r="141" spans="1:33" ht="13.8" x14ac:dyDescent="0.2">
      <c r="A141" s="344" t="s">
        <v>263</v>
      </c>
      <c r="B141" s="344"/>
      <c r="C141" s="344"/>
      <c r="D141" s="344"/>
      <c r="E141" s="344"/>
      <c r="F141" s="140"/>
      <c r="G141" s="140"/>
      <c r="H141" s="157"/>
      <c r="I141" s="140"/>
      <c r="J141" s="124"/>
      <c r="K141" s="123"/>
      <c r="L141" s="123"/>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row>
    <row r="142" spans="1:33" ht="11.25" hidden="1" customHeight="1" x14ac:dyDescent="0.2">
      <c r="A142" s="343" t="s">
        <v>154</v>
      </c>
      <c r="B142" s="343"/>
      <c r="C142" s="343"/>
      <c r="D142" s="343"/>
      <c r="E142" s="343"/>
      <c r="F142" s="343"/>
      <c r="G142" s="343"/>
      <c r="H142" s="343"/>
      <c r="I142" s="343"/>
      <c r="J142" s="343"/>
      <c r="K142" s="343"/>
      <c r="L142" s="343"/>
      <c r="M142" s="343"/>
      <c r="N142" s="343"/>
      <c r="O142" s="343"/>
      <c r="P142" s="343"/>
      <c r="Q142" s="343"/>
      <c r="R142" s="343"/>
      <c r="S142" s="343"/>
      <c r="T142" s="343"/>
      <c r="U142" s="343"/>
      <c r="V142" s="343"/>
      <c r="W142" s="343"/>
      <c r="X142" s="343"/>
      <c r="Y142" s="343"/>
      <c r="Z142" s="343"/>
      <c r="AA142" s="343"/>
      <c r="AB142" s="343"/>
      <c r="AC142" s="343"/>
      <c r="AD142" s="343"/>
      <c r="AE142" s="343"/>
      <c r="AF142" s="343"/>
      <c r="AG142" s="343"/>
    </row>
  </sheetData>
  <mergeCells count="30">
    <mergeCell ref="J3:L3"/>
    <mergeCell ref="J4:J5"/>
    <mergeCell ref="A1:E1"/>
    <mergeCell ref="A2:E2"/>
    <mergeCell ref="A3:E3"/>
    <mergeCell ref="K4:L4"/>
    <mergeCell ref="E4:E5"/>
    <mergeCell ref="F4:G4"/>
    <mergeCell ref="H4:I4"/>
    <mergeCell ref="A139:E139"/>
    <mergeCell ref="A127:E127"/>
    <mergeCell ref="A142:AG142"/>
    <mergeCell ref="A128:E128"/>
    <mergeCell ref="A131:E131"/>
    <mergeCell ref="A132:E132"/>
    <mergeCell ref="A140:E140"/>
    <mergeCell ref="A135:E135"/>
    <mergeCell ref="A136:E136"/>
    <mergeCell ref="A141:E141"/>
    <mergeCell ref="A133:E133"/>
    <mergeCell ref="A134:E134"/>
    <mergeCell ref="A129:E129"/>
    <mergeCell ref="A130:E130"/>
    <mergeCell ref="A138:E138"/>
    <mergeCell ref="A137:E137"/>
    <mergeCell ref="A124:E124"/>
    <mergeCell ref="A125:E125"/>
    <mergeCell ref="A126:E126"/>
    <mergeCell ref="C4:D4"/>
    <mergeCell ref="A4:A5"/>
  </mergeCells>
  <conditionalFormatting sqref="A142:C142">
    <cfRule type="iconSet" priority="10">
      <iconSet iconSet="3Arrows" showValue="0">
        <cfvo type="percent" val="0"/>
        <cfvo type="percent" val="33"/>
        <cfvo type="percent" val="67"/>
      </iconSet>
    </cfRule>
  </conditionalFormatting>
  <conditionalFormatting sqref="E121:I122">
    <cfRule type="iconSet" priority="7">
      <iconSet iconSet="3Arrows" showValue="0">
        <cfvo type="percent" val="0"/>
        <cfvo type="percent" val="33"/>
        <cfvo type="percent" val="67"/>
      </iconSet>
    </cfRule>
  </conditionalFormatting>
  <conditionalFormatting sqref="F44:I46">
    <cfRule type="iconSet" priority="3">
      <iconSet iconSet="3Arrows" showValue="0">
        <cfvo type="percent" val="0"/>
        <cfvo type="percent" val="33"/>
        <cfvo type="percent" val="67"/>
      </iconSet>
    </cfRule>
  </conditionalFormatting>
  <conditionalFormatting sqref="F51:I55">
    <cfRule type="iconSet" priority="2">
      <iconSet iconSet="3Arrows" showValue="0">
        <cfvo type="percent" val="0"/>
        <cfvo type="percent" val="33"/>
        <cfvo type="percent" val="67"/>
      </iconSet>
    </cfRule>
  </conditionalFormatting>
  <conditionalFormatting sqref="E120">
    <cfRule type="iconSet" priority="1">
      <iconSet iconSet="3Arrows" showValue="0">
        <cfvo type="percent" val="0"/>
        <cfvo type="num" val="0"/>
        <cfvo type="num" val="1"/>
      </iconSet>
    </cfRule>
  </conditionalFormatting>
  <conditionalFormatting sqref="H4 E123:I123 E109:I111 E86:I87 E82:I82 E57:I57 F42:I43 E38:I38 E26:I26 E24:G24 E22:G22 E18:I18 E7 F4 E75:I80 E118:I119 E9:E10 H9:I10 E28:E29 H28:I29 H40:I41 E20:E21 E36:E37 H36:I37 H49:I50 E63:I63 H59:I62 H65:I66 E73:E74 H73:I74 E84:E85 H84:I85 E89:E90 H89:I90 E97:E98 H97:I98 F67:I71 E114:I115 F47:I47 E49:E55 E58:E62 E65:E71 F120:I120 E11:I16 E30:I34 E39:E47 E91:I95 E99:I104">
    <cfRule type="iconSet" priority="2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0E2FD-D3BF-4BD7-8B6C-3B5D51ACCE86}">
  <dimension ref="A1:AG142"/>
  <sheetViews>
    <sheetView view="pageBreakPreview" zoomScaleNormal="100" zoomScaleSheetLayoutView="100" workbookViewId="0">
      <pane xSplit="1" ySplit="5" topLeftCell="E6" activePane="bottomRight" state="frozen"/>
      <selection activeCell="J8" sqref="J8"/>
      <selection pane="topRight" activeCell="J8" sqref="J8"/>
      <selection pane="bottomLeft" activeCell="J8" sqref="J8"/>
      <selection pane="bottomRight" activeCell="O69" sqref="O69"/>
    </sheetView>
  </sheetViews>
  <sheetFormatPr baseColWidth="10" defaultColWidth="11.44140625" defaultRowHeight="10.199999999999999" x14ac:dyDescent="0.2"/>
  <cols>
    <col min="1" max="1" width="39" style="10" customWidth="1"/>
    <col min="2" max="4" width="9.109375" style="10" customWidth="1"/>
    <col min="5" max="5" width="19.44140625" style="39" customWidth="1"/>
    <col min="6" max="6" width="7.5546875" style="1" bestFit="1" customWidth="1"/>
    <col min="7" max="7" width="7.88671875" style="1" bestFit="1" customWidth="1"/>
    <col min="8" max="8" width="5.6640625" style="158" bestFit="1" customWidth="1"/>
    <col min="9" max="9" width="4.88671875" style="1" bestFit="1" customWidth="1"/>
    <col min="10" max="10" width="11.109375" style="10" customWidth="1"/>
    <col min="11" max="12" width="11.44140625" style="10" customWidth="1"/>
    <col min="13" max="13" width="4" style="10" bestFit="1" customWidth="1"/>
    <col min="14" max="16384" width="11.44140625" style="10"/>
  </cols>
  <sheetData>
    <row r="1" spans="1:14" x14ac:dyDescent="0.2">
      <c r="A1" s="348" t="s">
        <v>244</v>
      </c>
      <c r="B1" s="348"/>
      <c r="C1" s="348"/>
      <c r="D1" s="348"/>
      <c r="E1" s="348"/>
      <c r="F1" s="264"/>
      <c r="G1" s="264"/>
      <c r="H1" s="149"/>
      <c r="I1" s="264"/>
    </row>
    <row r="2" spans="1:14" x14ac:dyDescent="0.2">
      <c r="A2" s="348" t="s">
        <v>158</v>
      </c>
      <c r="B2" s="348"/>
      <c r="C2" s="348"/>
      <c r="D2" s="348"/>
      <c r="E2" s="348"/>
      <c r="F2" s="264"/>
      <c r="G2" s="264"/>
      <c r="H2" s="149"/>
      <c r="I2" s="264"/>
    </row>
    <row r="3" spans="1:14" ht="10.8" thickBot="1" x14ac:dyDescent="0.25">
      <c r="A3" s="349" t="str">
        <f>+'C1 total'!A3:E3</f>
        <v>I Trimestre 2022</v>
      </c>
      <c r="B3" s="349"/>
      <c r="C3" s="349"/>
      <c r="D3" s="349"/>
      <c r="E3" s="349"/>
      <c r="F3" s="265"/>
      <c r="G3" s="265"/>
      <c r="H3" s="149"/>
      <c r="I3" s="265"/>
      <c r="J3" s="345" t="s">
        <v>229</v>
      </c>
      <c r="K3" s="345"/>
      <c r="L3" s="345"/>
    </row>
    <row r="4" spans="1:14" ht="15" customHeight="1" x14ac:dyDescent="0.2">
      <c r="A4" s="360" t="s">
        <v>16</v>
      </c>
      <c r="B4" s="271" t="str">
        <f>+'C1 total'!B4</f>
        <v>I 2022</v>
      </c>
      <c r="C4" s="361" t="s">
        <v>74</v>
      </c>
      <c r="D4" s="361"/>
      <c r="E4" s="362" t="s">
        <v>108</v>
      </c>
      <c r="F4" s="354" t="s">
        <v>200</v>
      </c>
      <c r="G4" s="354"/>
      <c r="H4" s="355" t="s">
        <v>201</v>
      </c>
      <c r="I4" s="356"/>
      <c r="J4" s="363" t="s">
        <v>227</v>
      </c>
      <c r="K4" s="357" t="s">
        <v>75</v>
      </c>
      <c r="L4" s="358"/>
    </row>
    <row r="5" spans="1:14" ht="13.5" customHeight="1" thickBot="1" x14ac:dyDescent="0.25">
      <c r="A5" s="341"/>
      <c r="B5" s="6" t="str">
        <f>+'C1 total'!B5</f>
        <v>Ene - Mar</v>
      </c>
      <c r="C5" s="6" t="s">
        <v>49</v>
      </c>
      <c r="D5" s="6" t="s">
        <v>48</v>
      </c>
      <c r="E5" s="353"/>
      <c r="F5" s="147"/>
      <c r="G5" s="147"/>
      <c r="H5" s="150" t="s">
        <v>228</v>
      </c>
      <c r="I5" s="147"/>
      <c r="J5" s="347"/>
      <c r="K5" s="263" t="s">
        <v>76</v>
      </c>
      <c r="L5" s="263" t="s">
        <v>77</v>
      </c>
    </row>
    <row r="6" spans="1:14" ht="13.5" customHeight="1" x14ac:dyDescent="0.2">
      <c r="A6" s="272"/>
      <c r="B6" s="273"/>
      <c r="C6" s="273"/>
      <c r="D6" s="274"/>
      <c r="F6" s="4"/>
      <c r="G6" s="4"/>
      <c r="H6" s="151"/>
      <c r="I6" s="4"/>
      <c r="J6" s="41"/>
      <c r="K6" s="41"/>
      <c r="L6" s="41"/>
    </row>
    <row r="7" spans="1:14" x14ac:dyDescent="0.2">
      <c r="A7" s="11" t="s">
        <v>245</v>
      </c>
      <c r="B7" s="12">
        <v>3765104</v>
      </c>
      <c r="C7" s="13">
        <f>B7-J7</f>
        <v>35017</v>
      </c>
      <c r="D7" s="14">
        <f>C7/J7*100</f>
        <v>0.93877166940074042</v>
      </c>
      <c r="E7" s="15">
        <f>IF(B7&lt;K7,-1,IF(B7&gt;L7,1,0))</f>
        <v>0</v>
      </c>
      <c r="F7" s="354"/>
      <c r="G7" s="354"/>
      <c r="H7" s="355"/>
      <c r="I7" s="356"/>
      <c r="J7" s="190">
        <v>3730087</v>
      </c>
      <c r="K7" s="202">
        <v>3549187.2605687934</v>
      </c>
      <c r="L7" s="202">
        <v>3910986.7394312066</v>
      </c>
    </row>
    <row r="8" spans="1:14" s="261" customFormat="1" x14ac:dyDescent="0.2">
      <c r="A8" s="17"/>
      <c r="B8" s="18"/>
      <c r="C8" s="19"/>
      <c r="D8" s="20"/>
      <c r="E8" s="21"/>
      <c r="F8" s="21"/>
      <c r="G8" s="21"/>
      <c r="H8" s="152"/>
      <c r="I8" s="21"/>
      <c r="J8" s="87"/>
      <c r="K8" s="212"/>
      <c r="L8" s="212"/>
    </row>
    <row r="9" spans="1:14" s="261" customFormat="1" x14ac:dyDescent="0.2">
      <c r="A9" s="23" t="s">
        <v>61</v>
      </c>
      <c r="B9" s="19">
        <v>3765104</v>
      </c>
      <c r="C9" s="24">
        <f t="shared" ref="C9:C16" si="0">B9-J9</f>
        <v>35017</v>
      </c>
      <c r="D9" s="20">
        <f t="shared" ref="D9:D16" si="1">C9/J9*100</f>
        <v>0.93877166940074042</v>
      </c>
      <c r="E9" s="21">
        <f t="shared" ref="E9:E15" si="2">IF(B9&lt;K9,-1,IF(B9&gt;L9,1,0))</f>
        <v>0</v>
      </c>
      <c r="F9" s="1">
        <f>+B9-F10</f>
        <v>0</v>
      </c>
      <c r="G9" s="275">
        <f>+C9-G10</f>
        <v>0</v>
      </c>
      <c r="H9" s="152"/>
      <c r="I9" s="21"/>
      <c r="J9" s="190">
        <v>3730087</v>
      </c>
      <c r="K9" s="202">
        <v>3549187.2605687934</v>
      </c>
      <c r="L9" s="202">
        <v>3910986.7394312066</v>
      </c>
    </row>
    <row r="10" spans="1:14" s="261" customFormat="1" x14ac:dyDescent="0.2">
      <c r="A10" s="25" t="s">
        <v>60</v>
      </c>
      <c r="B10" s="18">
        <v>768052</v>
      </c>
      <c r="C10" s="26">
        <f t="shared" si="0"/>
        <v>-542</v>
      </c>
      <c r="D10" s="27">
        <f t="shared" si="1"/>
        <v>-7.0518375110916826E-2</v>
      </c>
      <c r="E10" s="21">
        <f t="shared" si="2"/>
        <v>0</v>
      </c>
      <c r="F10" s="275">
        <f>SUM(B10:B16)</f>
        <v>3765104</v>
      </c>
      <c r="G10" s="275">
        <f>SUM(C10:C16)</f>
        <v>35017</v>
      </c>
      <c r="H10" s="152"/>
      <c r="I10" s="21"/>
      <c r="J10" s="87">
        <v>768594</v>
      </c>
      <c r="K10" s="87">
        <v>697431.47765738121</v>
      </c>
      <c r="L10" s="87">
        <v>839756.52234261879</v>
      </c>
      <c r="M10" s="29"/>
      <c r="N10" s="29"/>
    </row>
    <row r="11" spans="1:14" s="261" customFormat="1" x14ac:dyDescent="0.2">
      <c r="A11" s="25" t="s">
        <v>39</v>
      </c>
      <c r="B11" s="18">
        <v>549879</v>
      </c>
      <c r="C11" s="26">
        <f t="shared" si="0"/>
        <v>-28688</v>
      </c>
      <c r="D11" s="27">
        <f t="shared" si="1"/>
        <v>-4.9584577067133111</v>
      </c>
      <c r="E11" s="21">
        <f t="shared" si="2"/>
        <v>0</v>
      </c>
      <c r="F11" s="21"/>
      <c r="G11" s="21"/>
      <c r="H11" s="152"/>
      <c r="I11" s="21"/>
      <c r="J11" s="87">
        <v>578567</v>
      </c>
      <c r="K11" s="87">
        <v>519961.47747860843</v>
      </c>
      <c r="L11" s="87">
        <v>637172.52252139163</v>
      </c>
      <c r="M11" s="29"/>
      <c r="N11" s="29"/>
    </row>
    <row r="12" spans="1:14" s="261" customFormat="1" x14ac:dyDescent="0.2">
      <c r="A12" s="25" t="s">
        <v>29</v>
      </c>
      <c r="B12" s="18">
        <v>535090</v>
      </c>
      <c r="C12" s="26">
        <f t="shared" si="0"/>
        <v>10415</v>
      </c>
      <c r="D12" s="27">
        <f t="shared" si="1"/>
        <v>1.9850383570781913</v>
      </c>
      <c r="E12" s="21">
        <f t="shared" si="2"/>
        <v>0</v>
      </c>
      <c r="F12" s="21"/>
      <c r="G12" s="21"/>
      <c r="H12" s="152"/>
      <c r="I12" s="21"/>
      <c r="J12" s="87">
        <v>524675</v>
      </c>
      <c r="K12" s="87">
        <v>474775.87041040813</v>
      </c>
      <c r="L12" s="87">
        <v>574574.12958959187</v>
      </c>
      <c r="M12" s="29"/>
      <c r="N12" s="29"/>
    </row>
    <row r="13" spans="1:14" s="261" customFormat="1" x14ac:dyDescent="0.2">
      <c r="A13" s="25" t="s">
        <v>30</v>
      </c>
      <c r="B13" s="18">
        <v>526877</v>
      </c>
      <c r="C13" s="26">
        <f t="shared" si="0"/>
        <v>15127</v>
      </c>
      <c r="D13" s="27">
        <f t="shared" si="1"/>
        <v>2.9559355153883731</v>
      </c>
      <c r="E13" s="21">
        <f t="shared" si="2"/>
        <v>0</v>
      </c>
      <c r="F13" s="21"/>
      <c r="G13" s="21"/>
      <c r="H13" s="152"/>
      <c r="I13" s="21"/>
      <c r="J13" s="87">
        <v>511750</v>
      </c>
      <c r="K13" s="87">
        <v>465435.74442269071</v>
      </c>
      <c r="L13" s="87">
        <v>558064.25557730929</v>
      </c>
      <c r="M13" s="29"/>
      <c r="N13" s="29"/>
    </row>
    <row r="14" spans="1:14" s="261" customFormat="1" x14ac:dyDescent="0.2">
      <c r="A14" s="25" t="s">
        <v>31</v>
      </c>
      <c r="B14" s="18">
        <v>660034</v>
      </c>
      <c r="C14" s="26">
        <f t="shared" si="0"/>
        <v>540</v>
      </c>
      <c r="D14" s="27">
        <f t="shared" si="1"/>
        <v>8.1880957218716174E-2</v>
      </c>
      <c r="E14" s="21">
        <f t="shared" si="2"/>
        <v>0</v>
      </c>
      <c r="F14" s="21"/>
      <c r="G14" s="21"/>
      <c r="H14" s="152"/>
      <c r="I14" s="21"/>
      <c r="J14" s="87">
        <v>659494</v>
      </c>
      <c r="K14" s="87">
        <v>616106.46165048273</v>
      </c>
      <c r="L14" s="87">
        <v>702881.53834951727</v>
      </c>
      <c r="M14" s="29"/>
      <c r="N14" s="29"/>
    </row>
    <row r="15" spans="1:14" s="261" customFormat="1" x14ac:dyDescent="0.2">
      <c r="A15" s="25" t="s">
        <v>22</v>
      </c>
      <c r="B15" s="18">
        <v>724038</v>
      </c>
      <c r="C15" s="26">
        <f t="shared" si="0"/>
        <v>38726</v>
      </c>
      <c r="D15" s="27">
        <f t="shared" si="1"/>
        <v>5.6508568360104592</v>
      </c>
      <c r="E15" s="21">
        <f t="shared" si="2"/>
        <v>0</v>
      </c>
      <c r="F15" s="21"/>
      <c r="G15" s="21"/>
      <c r="H15" s="152"/>
      <c r="I15" s="21"/>
      <c r="J15" s="87">
        <v>685312</v>
      </c>
      <c r="K15" s="87">
        <v>624115.35185139615</v>
      </c>
      <c r="L15" s="87">
        <v>746508.64814860385</v>
      </c>
      <c r="M15" s="29"/>
      <c r="N15" s="29"/>
    </row>
    <row r="16" spans="1:14" s="261" customFormat="1" x14ac:dyDescent="0.2">
      <c r="A16" s="25" t="s">
        <v>10</v>
      </c>
      <c r="B16" s="18">
        <v>1134</v>
      </c>
      <c r="C16" s="26">
        <f t="shared" si="0"/>
        <v>-561</v>
      </c>
      <c r="D16" s="27">
        <f t="shared" si="1"/>
        <v>-33.097345132743364</v>
      </c>
      <c r="E16" s="21">
        <v>0</v>
      </c>
      <c r="F16" s="21"/>
      <c r="G16" s="21"/>
      <c r="H16" s="152"/>
      <c r="I16" s="21"/>
      <c r="J16" s="87">
        <v>1695</v>
      </c>
      <c r="K16" s="87">
        <v>0</v>
      </c>
      <c r="L16" s="87">
        <v>4060.9705010490038</v>
      </c>
      <c r="M16" s="29"/>
      <c r="N16" s="29"/>
    </row>
    <row r="17" spans="1:13" x14ac:dyDescent="0.2">
      <c r="A17" s="30"/>
      <c r="B17" s="18"/>
      <c r="C17" s="18"/>
      <c r="D17" s="27"/>
      <c r="E17" s="21"/>
      <c r="F17" s="21"/>
      <c r="G17" s="21"/>
      <c r="H17" s="152"/>
      <c r="I17" s="21"/>
      <c r="J17" s="41"/>
      <c r="K17" s="41"/>
      <c r="L17" s="41"/>
    </row>
    <row r="18" spans="1:13" x14ac:dyDescent="0.2">
      <c r="A18" s="11" t="s">
        <v>18</v>
      </c>
      <c r="B18" s="12">
        <v>2997052</v>
      </c>
      <c r="C18" s="13">
        <f>B18-J18</f>
        <v>35559</v>
      </c>
      <c r="D18" s="14">
        <f>C18/J18*100</f>
        <v>1.2007119382014411</v>
      </c>
      <c r="E18" s="15">
        <f>IF(B18&lt;K18,-1,IF(B18&gt;L18,1,0))</f>
        <v>0</v>
      </c>
      <c r="F18" s="15"/>
      <c r="G18" s="15"/>
      <c r="H18" s="153"/>
      <c r="I18" s="15"/>
      <c r="J18" s="190">
        <v>2961493</v>
      </c>
      <c r="K18" s="202">
        <v>2820872.1885154028</v>
      </c>
      <c r="L18" s="202">
        <v>3102113.8114845972</v>
      </c>
    </row>
    <row r="19" spans="1:13" s="261" customFormat="1" x14ac:dyDescent="0.2">
      <c r="A19" s="17"/>
      <c r="B19" s="19"/>
      <c r="C19" s="19"/>
      <c r="D19" s="20"/>
      <c r="E19" s="21"/>
      <c r="F19" s="21"/>
      <c r="G19" s="21"/>
      <c r="H19" s="152"/>
      <c r="I19" s="21"/>
      <c r="J19" s="87"/>
      <c r="K19" s="212"/>
      <c r="L19" s="212"/>
    </row>
    <row r="20" spans="1:13" x14ac:dyDescent="0.2">
      <c r="A20" s="23" t="s">
        <v>19</v>
      </c>
      <c r="B20" s="19">
        <v>1817490</v>
      </c>
      <c r="C20" s="24">
        <f t="shared" ref="C20:C22" si="3">B20-J20</f>
        <v>-15213</v>
      </c>
      <c r="D20" s="20">
        <f t="shared" ref="D20:D22" si="4">C20/J20*100</f>
        <v>-0.83008539845244966</v>
      </c>
      <c r="E20" s="21">
        <f>IF(B20&lt;K20,-1,IF(B20&gt;L20,1,0))</f>
        <v>0</v>
      </c>
      <c r="F20" s="1">
        <f>+B20-F21</f>
        <v>0</v>
      </c>
      <c r="G20" s="1">
        <f>+C20-G21</f>
        <v>0</v>
      </c>
      <c r="H20" s="154">
        <f>+B20/1000000</f>
        <v>1.81749</v>
      </c>
      <c r="I20" s="148">
        <f>+C20/1000</f>
        <v>-15.212999999999999</v>
      </c>
      <c r="J20" s="190">
        <v>1832703</v>
      </c>
      <c r="K20" s="204">
        <v>1719992.6364505163</v>
      </c>
      <c r="L20" s="204">
        <v>1945413.3635494837</v>
      </c>
      <c r="M20" s="276"/>
    </row>
    <row r="21" spans="1:13" x14ac:dyDescent="0.2">
      <c r="A21" s="25" t="s">
        <v>54</v>
      </c>
      <c r="B21" s="18">
        <v>1566482</v>
      </c>
      <c r="C21" s="26">
        <f t="shared" si="3"/>
        <v>98346</v>
      </c>
      <c r="D21" s="27">
        <f t="shared" si="4"/>
        <v>6.6986982132445503</v>
      </c>
      <c r="E21" s="21">
        <f>IF(B21&lt;K21,-1,IF(B21&gt;L21,1,0))</f>
        <v>1</v>
      </c>
      <c r="F21" s="275">
        <f>SUM(B21:B22)</f>
        <v>1817490</v>
      </c>
      <c r="G21" s="275">
        <f>SUM(C21:C22)</f>
        <v>-15213</v>
      </c>
      <c r="H21" s="154">
        <f>+B21/1000000</f>
        <v>1.5664819999999999</v>
      </c>
      <c r="I21" s="148">
        <f t="shared" ref="I21:I22" si="5">+C21/1000</f>
        <v>98.346000000000004</v>
      </c>
      <c r="J21" s="41">
        <v>1468136</v>
      </c>
      <c r="K21" s="205">
        <v>1377610.2500141587</v>
      </c>
      <c r="L21" s="205">
        <v>1558661.7499858413</v>
      </c>
      <c r="M21" s="276"/>
    </row>
    <row r="22" spans="1:13" x14ac:dyDescent="0.2">
      <c r="A22" s="25" t="s">
        <v>55</v>
      </c>
      <c r="B22" s="18">
        <v>251008</v>
      </c>
      <c r="C22" s="26">
        <f t="shared" si="3"/>
        <v>-113559</v>
      </c>
      <c r="D22" s="27">
        <f t="shared" si="4"/>
        <v>-31.149006904080736</v>
      </c>
      <c r="E22" s="21">
        <f>IF(B22&lt;K22,-1,IF(B22&gt;L22,1,0))</f>
        <v>-1</v>
      </c>
      <c r="F22" s="21"/>
      <c r="G22" s="21"/>
      <c r="H22" s="155">
        <f>+B22/1000</f>
        <v>251.00800000000001</v>
      </c>
      <c r="I22" s="148">
        <f t="shared" si="5"/>
        <v>-113.559</v>
      </c>
      <c r="J22" s="41">
        <v>364567</v>
      </c>
      <c r="K22" s="205">
        <v>315441.09637893358</v>
      </c>
      <c r="L22" s="205">
        <v>413692.90362106642</v>
      </c>
    </row>
    <row r="23" spans="1:13" x14ac:dyDescent="0.2">
      <c r="A23" s="31"/>
      <c r="B23" s="18"/>
      <c r="C23" s="18"/>
      <c r="D23" s="27"/>
      <c r="E23" s="21"/>
      <c r="F23" s="21"/>
      <c r="G23" s="21"/>
      <c r="H23" s="152"/>
      <c r="I23" s="21"/>
      <c r="J23" s="41"/>
      <c r="K23" s="212"/>
      <c r="L23" s="212"/>
    </row>
    <row r="24" spans="1:13" x14ac:dyDescent="0.2">
      <c r="A24" s="23" t="s">
        <v>20</v>
      </c>
      <c r="B24" s="19">
        <v>1179562</v>
      </c>
      <c r="C24" s="24">
        <f>B24-J24</f>
        <v>50772</v>
      </c>
      <c r="D24" s="20">
        <f>C24/J24*100</f>
        <v>4.4979136951957406</v>
      </c>
      <c r="E24" s="21">
        <f>IF(B24&lt;K24,-1,IF(B24&gt;L24,1,0))</f>
        <v>0</v>
      </c>
      <c r="F24" s="21"/>
      <c r="G24" s="21"/>
      <c r="H24" s="154">
        <f>+B24/1000000</f>
        <v>1.179562</v>
      </c>
      <c r="I24" s="21"/>
      <c r="J24" s="190">
        <v>1128790</v>
      </c>
      <c r="K24" s="204">
        <v>1064216.3988543509</v>
      </c>
      <c r="L24" s="204">
        <v>1193363.6011456491</v>
      </c>
    </row>
    <row r="25" spans="1:13" x14ac:dyDescent="0.2">
      <c r="A25" s="30"/>
      <c r="B25" s="18"/>
      <c r="C25" s="18"/>
      <c r="D25" s="27"/>
      <c r="E25" s="21"/>
      <c r="F25" s="21"/>
      <c r="G25" s="21"/>
      <c r="H25" s="152"/>
      <c r="I25" s="21"/>
      <c r="J25" s="41"/>
      <c r="K25" s="212"/>
      <c r="L25" s="212"/>
    </row>
    <row r="26" spans="1:13" ht="12" x14ac:dyDescent="0.2">
      <c r="A26" s="11" t="s">
        <v>129</v>
      </c>
      <c r="B26" s="12">
        <v>1566482</v>
      </c>
      <c r="C26" s="13">
        <f>B26-J26</f>
        <v>98346</v>
      </c>
      <c r="D26" s="14">
        <f>C26/J26*100</f>
        <v>6.6986982132445503</v>
      </c>
      <c r="E26" s="15">
        <f>IF(B26&lt;K26,-1,IF(B26&gt;L26,1,0))</f>
        <v>1</v>
      </c>
      <c r="F26" s="15"/>
      <c r="G26" s="15"/>
      <c r="H26" s="153"/>
      <c r="I26" s="15"/>
      <c r="J26" s="190">
        <v>1468136</v>
      </c>
      <c r="K26" s="202">
        <v>1377610.2500141587</v>
      </c>
      <c r="L26" s="202">
        <v>1558661.7499858413</v>
      </c>
    </row>
    <row r="27" spans="1:13" s="261" customFormat="1" x14ac:dyDescent="0.2">
      <c r="A27" s="17"/>
      <c r="B27" s="18"/>
      <c r="C27" s="19"/>
      <c r="D27" s="20"/>
      <c r="E27" s="21"/>
      <c r="F27" s="21"/>
      <c r="G27" s="21"/>
      <c r="H27" s="152"/>
      <c r="I27" s="21"/>
      <c r="J27" s="87"/>
      <c r="K27" s="277"/>
      <c r="L27" s="277"/>
    </row>
    <row r="28" spans="1:13" x14ac:dyDescent="0.2">
      <c r="A28" s="23" t="s">
        <v>21</v>
      </c>
      <c r="B28" s="19">
        <v>1566482</v>
      </c>
      <c r="C28" s="24">
        <f t="shared" ref="C28:C34" si="6">B28-J28</f>
        <v>98346</v>
      </c>
      <c r="D28" s="20">
        <f t="shared" ref="D28:D34" si="7">C28/J28*100</f>
        <v>6.6986982132445503</v>
      </c>
      <c r="E28" s="21">
        <f t="shared" ref="E28:E33" si="8">IF(B28&lt;K28,-1,IF(B28&gt;L28,1,0))</f>
        <v>1</v>
      </c>
      <c r="F28" s="1">
        <f>+B28-F29</f>
        <v>0</v>
      </c>
      <c r="G28" s="275">
        <f>+C28-G29</f>
        <v>0</v>
      </c>
      <c r="H28" s="152"/>
      <c r="I28" s="21"/>
      <c r="J28" s="190">
        <v>1468136</v>
      </c>
      <c r="K28" s="202">
        <v>1377610.2500141587</v>
      </c>
      <c r="L28" s="202">
        <v>1558661.7499858413</v>
      </c>
    </row>
    <row r="29" spans="1:13" x14ac:dyDescent="0.2">
      <c r="A29" s="25" t="s">
        <v>39</v>
      </c>
      <c r="B29" s="18">
        <v>161879</v>
      </c>
      <c r="C29" s="26">
        <f t="shared" si="6"/>
        <v>6111</v>
      </c>
      <c r="D29" s="27">
        <f t="shared" si="7"/>
        <v>3.9231421087771556</v>
      </c>
      <c r="E29" s="21">
        <f t="shared" si="8"/>
        <v>0</v>
      </c>
      <c r="F29" s="275">
        <f>SUM(B29:B34)</f>
        <v>1566482</v>
      </c>
      <c r="G29" s="278">
        <f>SUM(C29:C34)</f>
        <v>98346</v>
      </c>
      <c r="H29" s="152"/>
      <c r="I29" s="21"/>
      <c r="J29" s="41">
        <v>155768</v>
      </c>
      <c r="K29" s="205">
        <v>130685.31424920887</v>
      </c>
      <c r="L29" s="205">
        <v>180850.68575079113</v>
      </c>
    </row>
    <row r="30" spans="1:13" x14ac:dyDescent="0.2">
      <c r="A30" s="25" t="s">
        <v>29</v>
      </c>
      <c r="B30" s="18">
        <v>385278</v>
      </c>
      <c r="C30" s="26">
        <f t="shared" si="6"/>
        <v>27938</v>
      </c>
      <c r="D30" s="27">
        <f t="shared" si="7"/>
        <v>7.8183242849946835</v>
      </c>
      <c r="E30" s="21">
        <f t="shared" si="8"/>
        <v>0</v>
      </c>
      <c r="F30" s="21"/>
      <c r="G30" s="21"/>
      <c r="H30" s="152"/>
      <c r="I30" s="21"/>
      <c r="J30" s="41">
        <v>357340</v>
      </c>
      <c r="K30" s="205">
        <v>319572.63520527584</v>
      </c>
      <c r="L30" s="205">
        <v>395107.36479472416</v>
      </c>
    </row>
    <row r="31" spans="1:13" x14ac:dyDescent="0.2">
      <c r="A31" s="25" t="s">
        <v>30</v>
      </c>
      <c r="B31" s="18">
        <v>402290</v>
      </c>
      <c r="C31" s="26">
        <f t="shared" si="6"/>
        <v>21129</v>
      </c>
      <c r="D31" s="27">
        <f t="shared" si="7"/>
        <v>5.5433268356416319</v>
      </c>
      <c r="E31" s="21">
        <f t="shared" si="8"/>
        <v>0</v>
      </c>
      <c r="F31" s="21"/>
      <c r="G31" s="21"/>
      <c r="H31" s="152"/>
      <c r="I31" s="21"/>
      <c r="J31" s="41">
        <v>381161</v>
      </c>
      <c r="K31" s="205">
        <v>342900.71333840053</v>
      </c>
      <c r="L31" s="205">
        <v>419421.28666159947</v>
      </c>
    </row>
    <row r="32" spans="1:13" s="261" customFormat="1" x14ac:dyDescent="0.2">
      <c r="A32" s="25" t="s">
        <v>31</v>
      </c>
      <c r="B32" s="18">
        <v>455028</v>
      </c>
      <c r="C32" s="26">
        <f t="shared" si="6"/>
        <v>17398</v>
      </c>
      <c r="D32" s="27">
        <f t="shared" si="7"/>
        <v>3.9755044215433126</v>
      </c>
      <c r="E32" s="21">
        <f t="shared" si="8"/>
        <v>0</v>
      </c>
      <c r="F32" s="21"/>
      <c r="G32" s="21"/>
      <c r="H32" s="152"/>
      <c r="I32" s="21"/>
      <c r="J32" s="87">
        <v>437630</v>
      </c>
      <c r="K32" s="205">
        <v>400187.87506763503</v>
      </c>
      <c r="L32" s="205">
        <v>475072.12493236497</v>
      </c>
    </row>
    <row r="33" spans="1:12" s="261" customFormat="1" x14ac:dyDescent="0.2">
      <c r="A33" s="25" t="s">
        <v>22</v>
      </c>
      <c r="B33" s="18">
        <v>161944</v>
      </c>
      <c r="C33" s="26">
        <f t="shared" si="6"/>
        <v>25825</v>
      </c>
      <c r="D33" s="27">
        <f t="shared" si="7"/>
        <v>18.972369764691187</v>
      </c>
      <c r="E33" s="21">
        <f t="shared" si="8"/>
        <v>1</v>
      </c>
      <c r="F33" s="21"/>
      <c r="G33" s="21"/>
      <c r="H33" s="152"/>
      <c r="I33" s="21"/>
      <c r="J33" s="87">
        <v>136119</v>
      </c>
      <c r="K33" s="205">
        <v>114567.42260997076</v>
      </c>
      <c r="L33" s="205">
        <v>157670.57739002924</v>
      </c>
    </row>
    <row r="34" spans="1:12" s="261" customFormat="1" x14ac:dyDescent="0.2">
      <c r="A34" s="25" t="s">
        <v>10</v>
      </c>
      <c r="B34" s="18">
        <v>63</v>
      </c>
      <c r="C34" s="26">
        <f t="shared" si="6"/>
        <v>-55</v>
      </c>
      <c r="D34" s="27">
        <f t="shared" si="7"/>
        <v>-46.610169491525419</v>
      </c>
      <c r="E34" s="21">
        <v>0</v>
      </c>
      <c r="F34" s="21"/>
      <c r="G34" s="21"/>
      <c r="H34" s="152"/>
      <c r="I34" s="21"/>
      <c r="J34" s="87">
        <v>118</v>
      </c>
      <c r="K34" s="205" t="s">
        <v>164</v>
      </c>
      <c r="L34" s="205" t="s">
        <v>164</v>
      </c>
    </row>
    <row r="35" spans="1:12" s="261" customFormat="1" x14ac:dyDescent="0.2">
      <c r="A35" s="31"/>
      <c r="B35" s="18"/>
      <c r="C35" s="18"/>
      <c r="D35" s="27"/>
      <c r="E35" s="21"/>
      <c r="F35" s="21"/>
      <c r="G35" s="21"/>
      <c r="H35" s="152"/>
      <c r="I35" s="21"/>
      <c r="J35" s="87"/>
      <c r="K35" s="217"/>
      <c r="L35" s="217"/>
    </row>
    <row r="36" spans="1:12" s="261" customFormat="1" ht="12" x14ac:dyDescent="0.2">
      <c r="A36" s="23" t="s">
        <v>130</v>
      </c>
      <c r="B36" s="19">
        <v>1566482</v>
      </c>
      <c r="C36" s="24">
        <f t="shared" ref="C36:C38" si="9">B36-J36</f>
        <v>98346</v>
      </c>
      <c r="D36" s="20">
        <f>C36/J36*100</f>
        <v>6.6986982132445503</v>
      </c>
      <c r="E36" s="21">
        <f>IF(B36&lt;K36,-1,IF(B36&gt;L36,1,0))</f>
        <v>1</v>
      </c>
      <c r="F36" s="1">
        <f>+B36-F37</f>
        <v>0</v>
      </c>
      <c r="G36" s="275">
        <f>+C36-G37</f>
        <v>0</v>
      </c>
      <c r="H36" s="152"/>
      <c r="I36" s="21"/>
      <c r="J36" s="190">
        <v>1468136</v>
      </c>
      <c r="K36" s="202">
        <v>1377610.2500141587</v>
      </c>
      <c r="L36" s="202">
        <v>1558661.7499858413</v>
      </c>
    </row>
    <row r="37" spans="1:12" s="261" customFormat="1" x14ac:dyDescent="0.2">
      <c r="A37" s="25" t="s">
        <v>23</v>
      </c>
      <c r="B37" s="18">
        <v>423239</v>
      </c>
      <c r="C37" s="26">
        <f t="shared" si="9"/>
        <v>-20060</v>
      </c>
      <c r="D37" s="27">
        <f t="shared" ref="D37:D38" si="10">C37/J37*100</f>
        <v>-4.5251624749886643</v>
      </c>
      <c r="E37" s="21">
        <f>IF(B37&lt;K37,-1,IF(B37&gt;L37,1,0))</f>
        <v>0</v>
      </c>
      <c r="F37" s="275">
        <f>SUM(B37:B38)</f>
        <v>1566482</v>
      </c>
      <c r="G37" s="275">
        <f>SUM(C37:C38)</f>
        <v>98346</v>
      </c>
      <c r="H37" s="152"/>
      <c r="I37" s="21"/>
      <c r="J37" s="87">
        <v>443299</v>
      </c>
      <c r="K37" s="205">
        <v>405624.82156057685</v>
      </c>
      <c r="L37" s="205">
        <v>480973.17843942315</v>
      </c>
    </row>
    <row r="38" spans="1:12" s="261" customFormat="1" x14ac:dyDescent="0.2">
      <c r="A38" s="25" t="s">
        <v>24</v>
      </c>
      <c r="B38" s="18">
        <v>1143243</v>
      </c>
      <c r="C38" s="26">
        <f t="shared" si="9"/>
        <v>118406</v>
      </c>
      <c r="D38" s="27">
        <f t="shared" si="10"/>
        <v>11.553642188952976</v>
      </c>
      <c r="E38" s="21">
        <f>IF(B38&lt;K38,-1,IF(B38&gt;L38,1,0))</f>
        <v>1</v>
      </c>
      <c r="F38" s="21"/>
      <c r="G38" s="21"/>
      <c r="H38" s="152"/>
      <c r="I38" s="21"/>
      <c r="J38" s="87">
        <v>1024837</v>
      </c>
      <c r="K38" s="205">
        <v>950575.50116099254</v>
      </c>
      <c r="L38" s="205">
        <v>1099098.4988390075</v>
      </c>
    </row>
    <row r="39" spans="1:12" s="261" customFormat="1" x14ac:dyDescent="0.2">
      <c r="A39" s="31"/>
      <c r="B39" s="18"/>
      <c r="C39" s="18"/>
      <c r="D39" s="27"/>
      <c r="E39" s="21"/>
      <c r="F39" s="21"/>
      <c r="G39" s="21"/>
      <c r="H39" s="152"/>
      <c r="I39" s="21"/>
      <c r="J39" s="87"/>
      <c r="K39" s="216"/>
      <c r="L39" s="216"/>
    </row>
    <row r="40" spans="1:12" s="261" customFormat="1" ht="12" x14ac:dyDescent="0.2">
      <c r="A40" s="23" t="s">
        <v>131</v>
      </c>
      <c r="B40" s="19">
        <v>1566482</v>
      </c>
      <c r="C40" s="24">
        <f t="shared" ref="C40:C47" si="11">B40-J40</f>
        <v>98346</v>
      </c>
      <c r="D40" s="20">
        <f t="shared" ref="D40:D47" si="12">C40/J40*100</f>
        <v>6.6986982132445503</v>
      </c>
      <c r="E40" s="21">
        <f t="shared" ref="E40:E46" si="13">IF(B40&lt;K40,-1,IF(B40&gt;L40,1,0))</f>
        <v>1</v>
      </c>
      <c r="F40" s="1">
        <f>+B40-F41</f>
        <v>0</v>
      </c>
      <c r="G40" s="275">
        <f>+C40-G41</f>
        <v>0</v>
      </c>
      <c r="H40" s="152"/>
      <c r="I40" s="21"/>
      <c r="J40" s="190">
        <v>1468136</v>
      </c>
      <c r="K40" s="202">
        <v>1377610.2500141587</v>
      </c>
      <c r="L40" s="202">
        <v>1558661.7499858413</v>
      </c>
    </row>
    <row r="41" spans="1:12" s="261" customFormat="1" x14ac:dyDescent="0.2">
      <c r="A41" s="25" t="s">
        <v>47</v>
      </c>
      <c r="B41" s="18">
        <v>87678</v>
      </c>
      <c r="C41" s="26">
        <f t="shared" si="11"/>
        <v>-15885</v>
      </c>
      <c r="D41" s="32">
        <f t="shared" si="12"/>
        <v>-15.338489615016945</v>
      </c>
      <c r="E41" s="21">
        <f t="shared" si="13"/>
        <v>0</v>
      </c>
      <c r="F41" s="275">
        <f>SUM(B41:B47)</f>
        <v>1566482</v>
      </c>
      <c r="G41" s="275">
        <f>SUM(C41:C47)</f>
        <v>98346</v>
      </c>
      <c r="H41" s="152"/>
      <c r="I41" s="21"/>
      <c r="J41" s="190">
        <v>103563</v>
      </c>
      <c r="K41" s="202">
        <v>83022.525918976142</v>
      </c>
      <c r="L41" s="202">
        <v>124103.47408102386</v>
      </c>
    </row>
    <row r="42" spans="1:12" s="261" customFormat="1" x14ac:dyDescent="0.2">
      <c r="A42" s="25" t="s">
        <v>32</v>
      </c>
      <c r="B42" s="18">
        <v>306135</v>
      </c>
      <c r="C42" s="26">
        <f t="shared" si="11"/>
        <v>37675</v>
      </c>
      <c r="D42" s="32">
        <f t="shared" si="12"/>
        <v>14.033748044401401</v>
      </c>
      <c r="E42" s="21">
        <f t="shared" si="13"/>
        <v>1</v>
      </c>
      <c r="F42" s="21"/>
      <c r="G42" s="21"/>
      <c r="H42" s="152"/>
      <c r="I42" s="21"/>
      <c r="J42" s="87">
        <v>268460</v>
      </c>
      <c r="K42" s="205">
        <v>238326.42251369811</v>
      </c>
      <c r="L42" s="205">
        <v>298593.57748630189</v>
      </c>
    </row>
    <row r="43" spans="1:12" s="261" customFormat="1" x14ac:dyDescent="0.2">
      <c r="A43" s="25" t="s">
        <v>33</v>
      </c>
      <c r="B43" s="18">
        <v>355414</v>
      </c>
      <c r="C43" s="26">
        <f t="shared" si="11"/>
        <v>9184</v>
      </c>
      <c r="D43" s="32">
        <f t="shared" si="12"/>
        <v>2.6525719897178175</v>
      </c>
      <c r="E43" s="21">
        <f t="shared" si="13"/>
        <v>0</v>
      </c>
      <c r="F43" s="21"/>
      <c r="G43" s="21"/>
      <c r="H43" s="152"/>
      <c r="I43" s="21"/>
      <c r="J43" s="87">
        <v>346230</v>
      </c>
      <c r="K43" s="205">
        <v>307380.13604063855</v>
      </c>
      <c r="L43" s="205">
        <v>385079.86395936145</v>
      </c>
    </row>
    <row r="44" spans="1:12" s="261" customFormat="1" x14ac:dyDescent="0.2">
      <c r="A44" s="25" t="s">
        <v>34</v>
      </c>
      <c r="B44" s="18">
        <v>311489</v>
      </c>
      <c r="C44" s="26">
        <f t="shared" si="11"/>
        <v>45732</v>
      </c>
      <c r="D44" s="32">
        <f t="shared" si="12"/>
        <v>17.208201477289403</v>
      </c>
      <c r="E44" s="21">
        <f t="shared" si="13"/>
        <v>1</v>
      </c>
      <c r="F44" s="21"/>
      <c r="G44" s="21"/>
      <c r="H44" s="152"/>
      <c r="I44" s="21"/>
      <c r="J44" s="87">
        <v>265757</v>
      </c>
      <c r="K44" s="205">
        <v>231927.54663521238</v>
      </c>
      <c r="L44" s="205">
        <v>299586.45336478762</v>
      </c>
    </row>
    <row r="45" spans="1:12" s="261" customFormat="1" x14ac:dyDescent="0.2">
      <c r="A45" s="25" t="s">
        <v>113</v>
      </c>
      <c r="B45" s="18">
        <v>93515</v>
      </c>
      <c r="C45" s="26">
        <f t="shared" si="11"/>
        <v>3522</v>
      </c>
      <c r="D45" s="32">
        <f t="shared" si="12"/>
        <v>3.9136377273787963</v>
      </c>
      <c r="E45" s="21">
        <f t="shared" si="13"/>
        <v>0</v>
      </c>
      <c r="F45" s="21"/>
      <c r="G45" s="21"/>
      <c r="H45" s="152"/>
      <c r="I45" s="21"/>
      <c r="J45" s="87">
        <v>89993</v>
      </c>
      <c r="K45" s="205">
        <v>70349.746779764188</v>
      </c>
      <c r="L45" s="205">
        <v>109636.25322023581</v>
      </c>
    </row>
    <row r="46" spans="1:12" s="261" customFormat="1" x14ac:dyDescent="0.2">
      <c r="A46" s="25" t="s">
        <v>114</v>
      </c>
      <c r="B46" s="18">
        <v>411483</v>
      </c>
      <c r="C46" s="26">
        <f t="shared" si="11"/>
        <v>20095</v>
      </c>
      <c r="D46" s="32">
        <f t="shared" si="12"/>
        <v>5.134291291506127</v>
      </c>
      <c r="E46" s="21">
        <f t="shared" si="13"/>
        <v>0</v>
      </c>
      <c r="F46" s="21"/>
      <c r="G46" s="21"/>
      <c r="H46" s="152"/>
      <c r="I46" s="21"/>
      <c r="J46" s="87">
        <v>391388</v>
      </c>
      <c r="K46" s="205">
        <v>345269.25392270292</v>
      </c>
      <c r="L46" s="205">
        <v>437506.74607729708</v>
      </c>
    </row>
    <row r="47" spans="1:12" s="261" customFormat="1" x14ac:dyDescent="0.2">
      <c r="A47" s="25" t="s">
        <v>10</v>
      </c>
      <c r="B47" s="18">
        <v>768</v>
      </c>
      <c r="C47" s="26">
        <f t="shared" si="11"/>
        <v>-1977</v>
      </c>
      <c r="D47" s="32">
        <f t="shared" si="12"/>
        <v>-72.021857923497265</v>
      </c>
      <c r="E47" s="21">
        <v>0</v>
      </c>
      <c r="F47" s="21"/>
      <c r="G47" s="21"/>
      <c r="H47" s="152"/>
      <c r="I47" s="21"/>
      <c r="J47" s="87">
        <v>2745</v>
      </c>
      <c r="K47" s="205">
        <v>0</v>
      </c>
      <c r="L47" s="205">
        <v>6483.533561344535</v>
      </c>
    </row>
    <row r="48" spans="1:12" x14ac:dyDescent="0.2">
      <c r="A48" s="31"/>
      <c r="B48" s="18"/>
      <c r="C48" s="18"/>
      <c r="D48" s="27"/>
      <c r="E48" s="21"/>
      <c r="F48" s="21"/>
      <c r="G48" s="21"/>
      <c r="H48" s="152"/>
      <c r="I48" s="21"/>
      <c r="J48" s="41"/>
      <c r="K48" s="212"/>
      <c r="L48" s="212"/>
    </row>
    <row r="49" spans="1:12" ht="12" x14ac:dyDescent="0.2">
      <c r="A49" s="23" t="s">
        <v>132</v>
      </c>
      <c r="B49" s="19">
        <v>1566482</v>
      </c>
      <c r="C49" s="24">
        <f t="shared" ref="C49:C51" si="14">B49-J49</f>
        <v>98346</v>
      </c>
      <c r="D49" s="20">
        <f t="shared" ref="D49:D51" si="15">C49/J49*100</f>
        <v>6.6986982132445503</v>
      </c>
      <c r="E49" s="21">
        <f>IF(B49&lt;K49,-1,IF(B49&gt;L49,1,0))</f>
        <v>1</v>
      </c>
      <c r="F49" s="1">
        <f>+B49-F50</f>
        <v>0</v>
      </c>
      <c r="G49" s="275">
        <f>+C49-G50</f>
        <v>0</v>
      </c>
      <c r="H49" s="152"/>
      <c r="I49" s="21"/>
      <c r="J49" s="190">
        <v>1468136</v>
      </c>
      <c r="K49" s="202">
        <v>1377610.2500141587</v>
      </c>
      <c r="L49" s="202">
        <v>1558661.7499858413</v>
      </c>
    </row>
    <row r="50" spans="1:12" x14ac:dyDescent="0.2">
      <c r="A50" s="25" t="s">
        <v>25</v>
      </c>
      <c r="B50" s="18">
        <v>1441109</v>
      </c>
      <c r="C50" s="26">
        <f t="shared" si="14"/>
        <v>154418</v>
      </c>
      <c r="D50" s="27">
        <f t="shared" si="15"/>
        <v>12.001171998560649</v>
      </c>
      <c r="E50" s="21">
        <f>IF(B50&lt;K50,-1,IF(B50&gt;L50,1,0))</f>
        <v>1</v>
      </c>
      <c r="F50" s="275">
        <f>SUM(B50:B51)</f>
        <v>1566482</v>
      </c>
      <c r="G50" s="275">
        <f>SUM(C50:C51)</f>
        <v>98346</v>
      </c>
      <c r="H50" s="152"/>
      <c r="I50" s="21"/>
      <c r="J50" s="41">
        <v>1286691</v>
      </c>
      <c r="K50" s="205">
        <v>1201426.7609782061</v>
      </c>
      <c r="L50" s="205">
        <v>1371955.2390217939</v>
      </c>
    </row>
    <row r="51" spans="1:12" x14ac:dyDescent="0.2">
      <c r="A51" s="25" t="s">
        <v>26</v>
      </c>
      <c r="B51" s="26">
        <v>125373</v>
      </c>
      <c r="C51" s="26">
        <f t="shared" si="14"/>
        <v>-56072</v>
      </c>
      <c r="D51" s="27">
        <f t="shared" si="15"/>
        <v>-30.903028465926312</v>
      </c>
      <c r="E51" s="21">
        <f>IF(B51&lt;K51,-1,IF(B51&gt;L51,1,0))</f>
        <v>-1</v>
      </c>
      <c r="F51" s="21"/>
      <c r="G51" s="21"/>
      <c r="H51" s="152"/>
      <c r="I51" s="21"/>
      <c r="J51" s="41">
        <v>181445</v>
      </c>
      <c r="K51" s="205">
        <v>153614.55679068988</v>
      </c>
      <c r="L51" s="205">
        <v>209275.44320931012</v>
      </c>
    </row>
    <row r="52" spans="1:12" x14ac:dyDescent="0.2">
      <c r="A52" s="25"/>
      <c r="B52" s="26"/>
      <c r="C52" s="26"/>
      <c r="D52" s="27"/>
      <c r="E52" s="21"/>
      <c r="F52" s="21"/>
      <c r="G52" s="21"/>
      <c r="H52" s="152"/>
      <c r="I52" s="21"/>
      <c r="J52" s="41"/>
      <c r="K52" s="205"/>
      <c r="L52" s="205"/>
    </row>
    <row r="53" spans="1:12" x14ac:dyDescent="0.2">
      <c r="A53" s="23" t="s">
        <v>235</v>
      </c>
      <c r="B53" s="19">
        <v>1566482</v>
      </c>
      <c r="C53" s="24">
        <f t="shared" ref="C53:C55" si="16">B53-J53</f>
        <v>98346</v>
      </c>
      <c r="D53" s="20">
        <f t="shared" ref="D53:D55" si="17">C53/J53*100</f>
        <v>6.6986982132445503</v>
      </c>
      <c r="E53" s="184">
        <f>IF(B53&lt;K53,-1,IF(B53&gt;L53,1,0))</f>
        <v>1</v>
      </c>
      <c r="F53" s="194"/>
      <c r="G53" s="194"/>
      <c r="H53" s="152"/>
      <c r="I53" s="21"/>
      <c r="J53" s="190">
        <v>1468136</v>
      </c>
      <c r="K53" s="202">
        <v>1355761.7516613766</v>
      </c>
      <c r="L53" s="202">
        <v>1560112.2483386234</v>
      </c>
    </row>
    <row r="54" spans="1:12" x14ac:dyDescent="0.2">
      <c r="A54" s="25" t="s">
        <v>236</v>
      </c>
      <c r="B54" s="18">
        <v>944516</v>
      </c>
      <c r="C54" s="26">
        <f t="shared" si="16"/>
        <v>117689</v>
      </c>
      <c r="D54" s="27">
        <f t="shared" si="17"/>
        <v>14.23381190986748</v>
      </c>
      <c r="E54" s="21">
        <f>IF(B54&lt;K54,-1,IF(B54&gt;L54,1,0))</f>
        <v>1</v>
      </c>
      <c r="F54" s="194"/>
      <c r="G54" s="194"/>
      <c r="H54" s="152"/>
      <c r="I54" s="21"/>
      <c r="J54" s="193">
        <v>826827</v>
      </c>
      <c r="K54" s="205"/>
      <c r="L54" s="205"/>
    </row>
    <row r="55" spans="1:12" x14ac:dyDescent="0.2">
      <c r="A55" s="25" t="s">
        <v>237</v>
      </c>
      <c r="B55" s="18">
        <v>621966</v>
      </c>
      <c r="C55" s="26">
        <f t="shared" si="16"/>
        <v>-19343</v>
      </c>
      <c r="D55" s="27">
        <f t="shared" si="17"/>
        <v>-3.0161747301222968</v>
      </c>
      <c r="E55" s="21">
        <f>IF(B55&lt;K55,-1,IF(B55&gt;L55,1,0))</f>
        <v>0</v>
      </c>
      <c r="F55" s="194"/>
      <c r="G55" s="194"/>
      <c r="H55" s="152"/>
      <c r="I55" s="21"/>
      <c r="J55" s="193">
        <v>641309</v>
      </c>
      <c r="K55" s="205">
        <v>597331.76652667834</v>
      </c>
      <c r="L55" s="205">
        <v>685286.23347332166</v>
      </c>
    </row>
    <row r="56" spans="1:12" x14ac:dyDescent="0.2">
      <c r="A56" s="30"/>
      <c r="B56" s="18"/>
      <c r="C56" s="18"/>
      <c r="D56" s="27"/>
      <c r="E56" s="21"/>
      <c r="F56" s="21"/>
      <c r="G56" s="21"/>
      <c r="H56" s="152"/>
      <c r="I56" s="21"/>
      <c r="J56" s="41"/>
      <c r="K56" s="212"/>
      <c r="L56" s="212"/>
    </row>
    <row r="57" spans="1:12" ht="12" x14ac:dyDescent="0.2">
      <c r="A57" s="11" t="s">
        <v>133</v>
      </c>
      <c r="B57" s="12">
        <v>251008</v>
      </c>
      <c r="C57" s="13">
        <f>B57-J57</f>
        <v>-113559</v>
      </c>
      <c r="D57" s="14">
        <f>C57/J57*100</f>
        <v>-31.149006904080736</v>
      </c>
      <c r="E57" s="15">
        <f>IF(B57&lt;K57,-1,IF(B57&gt;L57,1,0))</f>
        <v>-1</v>
      </c>
      <c r="F57" s="15"/>
      <c r="G57" s="15"/>
      <c r="H57" s="153"/>
      <c r="I57" s="15"/>
      <c r="J57" s="279">
        <v>364567</v>
      </c>
      <c r="K57" s="280">
        <v>315441.09637893358</v>
      </c>
      <c r="L57" s="280">
        <v>413692.90362106642</v>
      </c>
    </row>
    <row r="58" spans="1:12" s="261" customFormat="1" x14ac:dyDescent="0.2">
      <c r="A58" s="17"/>
      <c r="B58" s="35"/>
      <c r="C58" s="19"/>
      <c r="D58" s="20"/>
      <c r="E58" s="21"/>
      <c r="F58" s="21"/>
      <c r="G58" s="21"/>
      <c r="H58" s="152"/>
      <c r="I58" s="21"/>
      <c r="J58" s="87"/>
      <c r="K58" s="212"/>
      <c r="L58" s="212"/>
    </row>
    <row r="59" spans="1:12" x14ac:dyDescent="0.2">
      <c r="A59" s="23" t="s">
        <v>40</v>
      </c>
      <c r="B59" s="19">
        <v>251008</v>
      </c>
      <c r="C59" s="24">
        <f t="shared" ref="C59:C63" si="18">B59-J59</f>
        <v>-113559</v>
      </c>
      <c r="D59" s="20">
        <f t="shared" ref="D59:D63" si="19">C59/J59*100</f>
        <v>-31.149006904080736</v>
      </c>
      <c r="E59" s="21">
        <f>IF(B59&lt;K59,-1,IF(B59&gt;L59,1,0))</f>
        <v>-1</v>
      </c>
      <c r="F59" s="1">
        <f>+B59-F61</f>
        <v>0</v>
      </c>
      <c r="G59" s="275">
        <f>+C59-G61</f>
        <v>0</v>
      </c>
      <c r="H59" s="152"/>
      <c r="I59" s="21"/>
      <c r="J59" s="279">
        <v>364567</v>
      </c>
      <c r="K59" s="280">
        <v>315441.09637893358</v>
      </c>
      <c r="L59" s="280">
        <v>413692.90362106642</v>
      </c>
    </row>
    <row r="60" spans="1:12" x14ac:dyDescent="0.2">
      <c r="A60" s="25" t="s">
        <v>69</v>
      </c>
      <c r="B60" s="18">
        <v>207573</v>
      </c>
      <c r="C60" s="26">
        <f t="shared" si="18"/>
        <v>-102772</v>
      </c>
      <c r="D60" s="27">
        <f t="shared" si="19"/>
        <v>-33.115403824775655</v>
      </c>
      <c r="E60" s="21">
        <f t="shared" ref="E60:E63" si="20">IF(B60&lt;K60,-1,IF(B60&gt;L60,1,0))</f>
        <v>-1</v>
      </c>
      <c r="F60" s="1">
        <f>+B60-F62</f>
        <v>0</v>
      </c>
      <c r="G60" s="1">
        <f>+C60-G62</f>
        <v>0</v>
      </c>
      <c r="H60" s="152"/>
      <c r="I60" s="21"/>
      <c r="J60" s="323">
        <v>310345</v>
      </c>
      <c r="K60" s="329">
        <v>273763.46000202163</v>
      </c>
      <c r="L60" s="329">
        <v>346926.53999797837</v>
      </c>
    </row>
    <row r="61" spans="1:12" s="261" customFormat="1" ht="22.2" x14ac:dyDescent="0.2">
      <c r="A61" s="36" t="s">
        <v>199</v>
      </c>
      <c r="B61" s="18">
        <v>170042</v>
      </c>
      <c r="C61" s="26">
        <f t="shared" si="18"/>
        <v>-111688</v>
      </c>
      <c r="D61" s="27">
        <f t="shared" si="19"/>
        <v>-39.643630426294678</v>
      </c>
      <c r="E61" s="21">
        <f t="shared" si="20"/>
        <v>-1</v>
      </c>
      <c r="F61" s="275">
        <f>+B60+B63</f>
        <v>251008</v>
      </c>
      <c r="G61" s="275">
        <f>+C60+C63</f>
        <v>-113559</v>
      </c>
      <c r="H61" s="152"/>
      <c r="I61" s="21"/>
      <c r="J61" s="281">
        <v>281730</v>
      </c>
      <c r="K61" s="282">
        <v>251469.60555900252</v>
      </c>
      <c r="L61" s="282">
        <v>311990.39444099745</v>
      </c>
    </row>
    <row r="62" spans="1:12" ht="12" x14ac:dyDescent="0.2">
      <c r="A62" s="36" t="s">
        <v>134</v>
      </c>
      <c r="B62" s="18">
        <v>37531</v>
      </c>
      <c r="C62" s="26">
        <f t="shared" si="18"/>
        <v>8916</v>
      </c>
      <c r="D62" s="27">
        <f t="shared" si="19"/>
        <v>31.158483312947755</v>
      </c>
      <c r="E62" s="21">
        <f t="shared" si="20"/>
        <v>0</v>
      </c>
      <c r="F62" s="275">
        <f>+B62+B61</f>
        <v>207573</v>
      </c>
      <c r="G62" s="275">
        <f>+C62+C61</f>
        <v>-102772</v>
      </c>
      <c r="H62" s="152"/>
      <c r="I62" s="21"/>
      <c r="J62" s="41">
        <v>28615</v>
      </c>
      <c r="K62" s="205">
        <v>17485.364640054133</v>
      </c>
      <c r="L62" s="205">
        <v>39744.635359945867</v>
      </c>
    </row>
    <row r="63" spans="1:12" x14ac:dyDescent="0.2">
      <c r="A63" s="25" t="s">
        <v>70</v>
      </c>
      <c r="B63" s="18">
        <v>43435</v>
      </c>
      <c r="C63" s="26">
        <f t="shared" si="18"/>
        <v>-10787</v>
      </c>
      <c r="D63" s="32">
        <f t="shared" si="19"/>
        <v>-19.894138910405371</v>
      </c>
      <c r="E63" s="21">
        <f t="shared" si="20"/>
        <v>0</v>
      </c>
      <c r="F63" s="21"/>
      <c r="G63" s="21"/>
      <c r="H63" s="152"/>
      <c r="I63" s="21"/>
      <c r="J63" s="41">
        <v>54222</v>
      </c>
      <c r="K63" s="205">
        <v>36225.298702660788</v>
      </c>
      <c r="L63" s="205">
        <v>72218.701297339212</v>
      </c>
    </row>
    <row r="64" spans="1:12" x14ac:dyDescent="0.2">
      <c r="A64" s="31"/>
      <c r="B64" s="18"/>
      <c r="C64" s="18"/>
      <c r="D64" s="32"/>
      <c r="E64" s="21"/>
      <c r="F64" s="21"/>
      <c r="G64" s="21"/>
      <c r="H64" s="152"/>
      <c r="I64" s="21"/>
      <c r="J64" s="41"/>
      <c r="K64" s="212"/>
      <c r="L64" s="212"/>
    </row>
    <row r="65" spans="1:12" x14ac:dyDescent="0.2">
      <c r="A65" s="23" t="s">
        <v>41</v>
      </c>
      <c r="B65" s="133">
        <v>251008</v>
      </c>
      <c r="C65" s="24">
        <f t="shared" ref="C65:C71" si="21">B65-J65</f>
        <v>-113559</v>
      </c>
      <c r="D65" s="134">
        <f t="shared" ref="D65:D70" si="22">C65/J65*100</f>
        <v>-31.149006904080736</v>
      </c>
      <c r="E65" s="21">
        <f t="shared" ref="E65:E70" si="23">IF(B65&lt;K65,-1,IF(B65&gt;L65,1,0))</f>
        <v>-1</v>
      </c>
      <c r="F65" s="1">
        <f>+B65-F66</f>
        <v>0</v>
      </c>
      <c r="G65" s="1" t="e">
        <f>+C65-G66</f>
        <v>#VALUE!</v>
      </c>
      <c r="H65" s="152"/>
      <c r="I65" s="21"/>
      <c r="J65" s="279">
        <v>364567</v>
      </c>
      <c r="K65" s="280">
        <v>315441.09637893358</v>
      </c>
      <c r="L65" s="280">
        <v>413692.90362106642</v>
      </c>
    </row>
    <row r="66" spans="1:12" x14ac:dyDescent="0.2">
      <c r="A66" s="25" t="s">
        <v>39</v>
      </c>
      <c r="B66" s="18">
        <v>84811</v>
      </c>
      <c r="C66" s="26">
        <f t="shared" si="21"/>
        <v>-51322</v>
      </c>
      <c r="D66" s="27">
        <f t="shared" si="22"/>
        <v>-37.699896424819848</v>
      </c>
      <c r="E66" s="21">
        <f t="shared" si="23"/>
        <v>-1</v>
      </c>
      <c r="F66" s="275">
        <f>SUM(B66:B71)</f>
        <v>251008</v>
      </c>
      <c r="G66" s="275" t="e">
        <f>SUM(C66:C71)</f>
        <v>#VALUE!</v>
      </c>
      <c r="H66" s="152"/>
      <c r="I66" s="21"/>
      <c r="J66" s="41">
        <v>136133</v>
      </c>
      <c r="K66" s="205">
        <v>112228.20040348175</v>
      </c>
      <c r="L66" s="205">
        <v>160037.79959651825</v>
      </c>
    </row>
    <row r="67" spans="1:12" x14ac:dyDescent="0.2">
      <c r="A67" s="25" t="s">
        <v>29</v>
      </c>
      <c r="B67" s="18">
        <v>70513</v>
      </c>
      <c r="C67" s="26">
        <f t="shared" si="21"/>
        <v>-16880</v>
      </c>
      <c r="D67" s="27">
        <f t="shared" si="22"/>
        <v>-19.315048115981828</v>
      </c>
      <c r="E67" s="21">
        <f t="shared" si="23"/>
        <v>-1</v>
      </c>
      <c r="F67" s="21"/>
      <c r="G67" s="21"/>
      <c r="H67" s="152"/>
      <c r="I67" s="21"/>
      <c r="J67" s="41">
        <v>87393</v>
      </c>
      <c r="K67" s="205">
        <v>70793.939793453668</v>
      </c>
      <c r="L67" s="205">
        <v>103992.06020654633</v>
      </c>
    </row>
    <row r="68" spans="1:12" x14ac:dyDescent="0.2">
      <c r="A68" s="25" t="s">
        <v>30</v>
      </c>
      <c r="B68" s="18">
        <v>45775</v>
      </c>
      <c r="C68" s="26">
        <f t="shared" si="21"/>
        <v>-27002</v>
      </c>
      <c r="D68" s="27">
        <f t="shared" si="22"/>
        <v>-37.102381246822489</v>
      </c>
      <c r="E68" s="21">
        <f t="shared" si="23"/>
        <v>-1</v>
      </c>
      <c r="F68" s="21"/>
      <c r="G68" s="21"/>
      <c r="H68" s="152"/>
      <c r="I68" s="21"/>
      <c r="J68" s="41">
        <v>72777</v>
      </c>
      <c r="K68" s="205">
        <v>55102.995413117911</v>
      </c>
      <c r="L68" s="205">
        <v>90451.004586882089</v>
      </c>
    </row>
    <row r="69" spans="1:12" x14ac:dyDescent="0.2">
      <c r="A69" s="25" t="s">
        <v>31</v>
      </c>
      <c r="B69" s="18">
        <v>41064</v>
      </c>
      <c r="C69" s="26">
        <f t="shared" si="21"/>
        <v>-8235</v>
      </c>
      <c r="D69" s="27">
        <f t="shared" si="22"/>
        <v>-16.704192782815067</v>
      </c>
      <c r="E69" s="21">
        <f t="shared" si="23"/>
        <v>0</v>
      </c>
      <c r="F69" s="21"/>
      <c r="G69" s="21"/>
      <c r="H69" s="152"/>
      <c r="I69" s="21"/>
      <c r="J69" s="41">
        <v>49299</v>
      </c>
      <c r="K69" s="205">
        <v>34754.613052104432</v>
      </c>
      <c r="L69" s="205">
        <v>63843.386947895568</v>
      </c>
    </row>
    <row r="70" spans="1:12" s="287" customFormat="1" x14ac:dyDescent="0.2">
      <c r="A70" s="25" t="s">
        <v>22</v>
      </c>
      <c r="B70" s="18">
        <v>8845</v>
      </c>
      <c r="C70" s="26">
        <f t="shared" si="21"/>
        <v>-10120</v>
      </c>
      <c r="D70" s="32">
        <f t="shared" si="22"/>
        <v>-53.361455312417618</v>
      </c>
      <c r="E70" s="21">
        <f t="shared" si="23"/>
        <v>-1</v>
      </c>
      <c r="F70" s="283"/>
      <c r="G70" s="283"/>
      <c r="H70" s="284"/>
      <c r="I70" s="283"/>
      <c r="J70" s="285">
        <v>18965</v>
      </c>
      <c r="K70" s="286">
        <v>11310.990251702842</v>
      </c>
      <c r="L70" s="286">
        <v>26619.009748297158</v>
      </c>
    </row>
    <row r="71" spans="1:12" x14ac:dyDescent="0.2">
      <c r="A71" s="25" t="s">
        <v>10</v>
      </c>
      <c r="B71" s="18" t="s">
        <v>164</v>
      </c>
      <c r="C71" s="26" t="e">
        <f t="shared" si="21"/>
        <v>#VALUE!</v>
      </c>
      <c r="D71" s="27" t="e">
        <f>C71/J71*100</f>
        <v>#VALUE!</v>
      </c>
      <c r="E71" s="21">
        <v>0</v>
      </c>
      <c r="F71" s="21"/>
      <c r="G71" s="21"/>
      <c r="H71" s="152"/>
      <c r="I71" s="21"/>
      <c r="J71" s="41" t="s">
        <v>164</v>
      </c>
      <c r="K71" s="205" t="s">
        <v>164</v>
      </c>
      <c r="L71" s="205" t="s">
        <v>164</v>
      </c>
    </row>
    <row r="72" spans="1:12" x14ac:dyDescent="0.2">
      <c r="A72" s="31"/>
      <c r="B72" s="35"/>
      <c r="C72" s="18"/>
      <c r="D72" s="27"/>
      <c r="E72" s="21"/>
      <c r="F72" s="21"/>
      <c r="G72" s="21"/>
      <c r="H72" s="152"/>
      <c r="I72" s="21"/>
      <c r="J72" s="41"/>
      <c r="K72" s="212"/>
      <c r="L72" s="212"/>
    </row>
    <row r="73" spans="1:12" ht="12" x14ac:dyDescent="0.2">
      <c r="A73" s="23" t="s">
        <v>135</v>
      </c>
      <c r="B73" s="133">
        <v>251008</v>
      </c>
      <c r="C73" s="24">
        <f t="shared" ref="C73:C80" si="24">B73-J73</f>
        <v>-113559</v>
      </c>
      <c r="D73" s="134">
        <f t="shared" ref="D73:D80" si="25">C73/J73*100</f>
        <v>-31.149006904080736</v>
      </c>
      <c r="E73" s="21">
        <f t="shared" ref="E73:E79" si="26">IF(B73&lt;K73,-1,IF(B73&gt;L73,1,0))</f>
        <v>-1</v>
      </c>
      <c r="F73" s="1">
        <f>+B73-F74</f>
        <v>0</v>
      </c>
      <c r="G73" s="1" t="e">
        <f>+C73-G74</f>
        <v>#VALUE!</v>
      </c>
      <c r="H73" s="152"/>
      <c r="I73" s="21"/>
      <c r="J73" s="279">
        <v>364567</v>
      </c>
      <c r="K73" s="280">
        <v>315441.09637893358</v>
      </c>
      <c r="L73" s="280">
        <v>413692.90362106642</v>
      </c>
    </row>
    <row r="74" spans="1:12" x14ac:dyDescent="0.2">
      <c r="A74" s="25" t="s">
        <v>47</v>
      </c>
      <c r="B74" s="18">
        <v>19341</v>
      </c>
      <c r="C74" s="26">
        <f t="shared" si="24"/>
        <v>2886</v>
      </c>
      <c r="D74" s="32">
        <f t="shared" si="25"/>
        <v>17.538742023701005</v>
      </c>
      <c r="E74" s="21">
        <f t="shared" si="26"/>
        <v>0</v>
      </c>
      <c r="F74" s="275">
        <f>SUM(B74:B80)</f>
        <v>251008</v>
      </c>
      <c r="G74" s="275" t="e">
        <f>SUM(C74:C80)</f>
        <v>#VALUE!</v>
      </c>
      <c r="H74" s="152"/>
      <c r="I74" s="21"/>
      <c r="J74" s="41">
        <v>16455</v>
      </c>
      <c r="K74" s="205">
        <v>9332.1116608971024</v>
      </c>
      <c r="L74" s="205">
        <v>23577.888339102898</v>
      </c>
    </row>
    <row r="75" spans="1:12" x14ac:dyDescent="0.2">
      <c r="A75" s="25" t="s">
        <v>32</v>
      </c>
      <c r="B75" s="18">
        <v>35619</v>
      </c>
      <c r="C75" s="26">
        <f t="shared" si="24"/>
        <v>-24372</v>
      </c>
      <c r="D75" s="27">
        <f t="shared" si="25"/>
        <v>-40.626093914087114</v>
      </c>
      <c r="E75" s="21">
        <f t="shared" si="26"/>
        <v>-1</v>
      </c>
      <c r="F75" s="21"/>
      <c r="G75" s="21"/>
      <c r="H75" s="152"/>
      <c r="I75" s="21"/>
      <c r="J75" s="41">
        <v>59991</v>
      </c>
      <c r="K75" s="205">
        <v>44342.256348427451</v>
      </c>
      <c r="L75" s="205">
        <v>75639.743651572542</v>
      </c>
    </row>
    <row r="76" spans="1:12" x14ac:dyDescent="0.2">
      <c r="A76" s="25" t="s">
        <v>33</v>
      </c>
      <c r="B76" s="18">
        <v>73109</v>
      </c>
      <c r="C76" s="26">
        <f t="shared" si="24"/>
        <v>-32146</v>
      </c>
      <c r="D76" s="27">
        <f t="shared" si="25"/>
        <v>-30.541066932687283</v>
      </c>
      <c r="E76" s="21">
        <f t="shared" si="26"/>
        <v>-1</v>
      </c>
      <c r="F76" s="21"/>
      <c r="G76" s="21"/>
      <c r="H76" s="152"/>
      <c r="I76" s="21"/>
      <c r="J76" s="41">
        <v>105255</v>
      </c>
      <c r="K76" s="205">
        <v>82048.462877964019</v>
      </c>
      <c r="L76" s="205">
        <v>128461.53712203598</v>
      </c>
    </row>
    <row r="77" spans="1:12" s="261" customFormat="1" x14ac:dyDescent="0.2">
      <c r="A77" s="25" t="s">
        <v>34</v>
      </c>
      <c r="B77" s="18">
        <v>69256</v>
      </c>
      <c r="C77" s="26">
        <f t="shared" si="24"/>
        <v>-42293</v>
      </c>
      <c r="D77" s="27">
        <f t="shared" si="25"/>
        <v>-37.914279823216702</v>
      </c>
      <c r="E77" s="21">
        <f t="shared" si="26"/>
        <v>-1</v>
      </c>
      <c r="F77" s="21"/>
      <c r="G77" s="21"/>
      <c r="H77" s="152"/>
      <c r="I77" s="21"/>
      <c r="J77" s="87">
        <v>111549</v>
      </c>
      <c r="K77" s="205">
        <v>92710.044569942547</v>
      </c>
      <c r="L77" s="205">
        <v>130387.95543005745</v>
      </c>
    </row>
    <row r="78" spans="1:12" s="261" customFormat="1" x14ac:dyDescent="0.2">
      <c r="A78" s="25" t="s">
        <v>113</v>
      </c>
      <c r="B78" s="18">
        <v>22568</v>
      </c>
      <c r="C78" s="26">
        <f t="shared" si="24"/>
        <v>-11208</v>
      </c>
      <c r="D78" s="27">
        <f t="shared" si="25"/>
        <v>-33.183325438180958</v>
      </c>
      <c r="E78" s="21">
        <f t="shared" si="26"/>
        <v>-1</v>
      </c>
      <c r="F78" s="21"/>
      <c r="G78" s="21"/>
      <c r="H78" s="152"/>
      <c r="I78" s="21"/>
      <c r="J78" s="87">
        <v>33776</v>
      </c>
      <c r="K78" s="205">
        <v>22975.585783779679</v>
      </c>
      <c r="L78" s="205">
        <v>44576.414216220321</v>
      </c>
    </row>
    <row r="79" spans="1:12" s="261" customFormat="1" x14ac:dyDescent="0.2">
      <c r="A79" s="25" t="s">
        <v>114</v>
      </c>
      <c r="B79" s="18">
        <v>31115</v>
      </c>
      <c r="C79" s="26">
        <f t="shared" si="24"/>
        <v>-6260</v>
      </c>
      <c r="D79" s="27">
        <f t="shared" si="25"/>
        <v>-16.749163879598662</v>
      </c>
      <c r="E79" s="21">
        <f t="shared" si="26"/>
        <v>0</v>
      </c>
      <c r="F79" s="21"/>
      <c r="G79" s="21"/>
      <c r="H79" s="152"/>
      <c r="I79" s="21"/>
      <c r="J79" s="87">
        <v>37375</v>
      </c>
      <c r="K79" s="205">
        <v>26221.518388354882</v>
      </c>
      <c r="L79" s="205">
        <v>48528.481611645118</v>
      </c>
    </row>
    <row r="80" spans="1:12" x14ac:dyDescent="0.2">
      <c r="A80" s="25" t="s">
        <v>10</v>
      </c>
      <c r="B80" s="18" t="s">
        <v>164</v>
      </c>
      <c r="C80" s="26" t="e">
        <f t="shared" si="24"/>
        <v>#VALUE!</v>
      </c>
      <c r="D80" s="27" t="e">
        <f t="shared" si="25"/>
        <v>#VALUE!</v>
      </c>
      <c r="E80" s="21">
        <v>0</v>
      </c>
      <c r="F80" s="21"/>
      <c r="G80" s="21"/>
      <c r="H80" s="152"/>
      <c r="I80" s="21"/>
      <c r="J80" s="41">
        <v>166</v>
      </c>
      <c r="K80" s="205" t="s">
        <v>164</v>
      </c>
      <c r="L80" s="205" t="s">
        <v>164</v>
      </c>
    </row>
    <row r="81" spans="1:12" x14ac:dyDescent="0.2">
      <c r="A81" s="43"/>
      <c r="B81" s="40"/>
      <c r="C81" s="44"/>
      <c r="D81" s="45"/>
      <c r="E81" s="21"/>
      <c r="F81" s="21"/>
      <c r="G81" s="21"/>
      <c r="H81" s="152"/>
      <c r="I81" s="21"/>
      <c r="J81" s="41"/>
      <c r="K81" s="212"/>
      <c r="L81" s="212"/>
    </row>
    <row r="82" spans="1:12" x14ac:dyDescent="0.2">
      <c r="A82" s="11" t="s">
        <v>27</v>
      </c>
      <c r="B82" s="12">
        <v>1179562</v>
      </c>
      <c r="C82" s="13">
        <f>B82-J82</f>
        <v>50772</v>
      </c>
      <c r="D82" s="14">
        <f>C82/J82*100</f>
        <v>4.4979136951957406</v>
      </c>
      <c r="E82" s="15">
        <f>IF(B82&lt;K82,-1,IF(B82&gt;L82,1,0))</f>
        <v>0</v>
      </c>
      <c r="F82" s="15"/>
      <c r="G82" s="15"/>
      <c r="H82" s="153"/>
      <c r="I82" s="15"/>
      <c r="J82" s="190">
        <v>1128790</v>
      </c>
      <c r="K82" s="202">
        <v>1064216.3988543509</v>
      </c>
      <c r="L82" s="202">
        <v>1193363.6011456491</v>
      </c>
    </row>
    <row r="83" spans="1:12" x14ac:dyDescent="0.2">
      <c r="A83" s="17"/>
      <c r="B83" s="18"/>
      <c r="C83" s="19"/>
      <c r="D83" s="20"/>
      <c r="E83" s="21"/>
      <c r="F83" s="21"/>
      <c r="G83" s="21"/>
      <c r="H83" s="152"/>
      <c r="I83" s="21"/>
      <c r="J83" s="41"/>
      <c r="K83" s="212"/>
      <c r="L83" s="212"/>
    </row>
    <row r="84" spans="1:12" x14ac:dyDescent="0.2">
      <c r="A84" s="23" t="s">
        <v>42</v>
      </c>
      <c r="B84" s="37">
        <v>1179562</v>
      </c>
      <c r="C84" s="24">
        <f t="shared" ref="C84:C86" si="27">B84-J84</f>
        <v>50772</v>
      </c>
      <c r="D84" s="38">
        <f t="shared" ref="D84:D86" si="28">C84/J84*100</f>
        <v>4.4979136951957406</v>
      </c>
      <c r="E84" s="21">
        <f>IF(B84&lt;K84,-1,IF(B84&gt;L84,1,0))</f>
        <v>0</v>
      </c>
      <c r="F84" s="1">
        <f>+B84-F85</f>
        <v>0</v>
      </c>
      <c r="G84" s="275">
        <f>+C84-G85</f>
        <v>0</v>
      </c>
      <c r="H84" s="152"/>
      <c r="I84" s="21"/>
      <c r="J84" s="190">
        <v>1128790</v>
      </c>
      <c r="K84" s="202">
        <v>1064216.3988543509</v>
      </c>
      <c r="L84" s="202">
        <v>1193363.6011456491</v>
      </c>
    </row>
    <row r="85" spans="1:12" s="261" customFormat="1" ht="12" x14ac:dyDescent="0.2">
      <c r="A85" s="25" t="s">
        <v>136</v>
      </c>
      <c r="B85" s="18">
        <v>1103580</v>
      </c>
      <c r="C85" s="26">
        <f t="shared" si="27"/>
        <v>39954</v>
      </c>
      <c r="D85" s="27">
        <f t="shared" si="28"/>
        <v>3.7563955751363731</v>
      </c>
      <c r="E85" s="21">
        <f>IF(B85&lt;K85,-1,IF(B85&gt;L85,1,0))</f>
        <v>0</v>
      </c>
      <c r="F85" s="275">
        <f>SUM(B85:B87)</f>
        <v>1179562</v>
      </c>
      <c r="G85" s="275">
        <f>SUM(C85:C87)</f>
        <v>50772</v>
      </c>
      <c r="H85" s="152"/>
      <c r="I85" s="21"/>
      <c r="J85" s="87">
        <v>1063626</v>
      </c>
      <c r="K85" s="205">
        <v>999537.5032428609</v>
      </c>
      <c r="L85" s="205">
        <v>1127714.496757139</v>
      </c>
    </row>
    <row r="86" spans="1:12" s="261" customFormat="1" ht="12" x14ac:dyDescent="0.2">
      <c r="A86" s="46" t="s">
        <v>137</v>
      </c>
      <c r="B86" s="18">
        <v>58219</v>
      </c>
      <c r="C86" s="26">
        <f t="shared" si="27"/>
        <v>18686</v>
      </c>
      <c r="D86" s="27">
        <f t="shared" si="28"/>
        <v>47.266840361217213</v>
      </c>
      <c r="E86" s="21">
        <f>IF(B86&lt;K86,-1,IF(B86&gt;L86,1,0))</f>
        <v>1</v>
      </c>
      <c r="F86" s="21"/>
      <c r="G86" s="21"/>
      <c r="H86" s="152"/>
      <c r="I86" s="21"/>
      <c r="J86" s="87">
        <v>39533</v>
      </c>
      <c r="K86" s="205">
        <v>31879.770406383544</v>
      </c>
      <c r="L86" s="205">
        <v>47186.229593616452</v>
      </c>
    </row>
    <row r="87" spans="1:12" s="261" customFormat="1" ht="12" x14ac:dyDescent="0.2">
      <c r="A87" s="46" t="s">
        <v>138</v>
      </c>
      <c r="B87" s="18">
        <v>17763</v>
      </c>
      <c r="C87" s="26">
        <f>B87-J87</f>
        <v>-7868</v>
      </c>
      <c r="D87" s="27">
        <f>C87/J87*100</f>
        <v>-30.697202606219033</v>
      </c>
      <c r="E87" s="21">
        <f>IF(B87&lt;K87,-1,IF(B87&gt;L87,1,0))</f>
        <v>0</v>
      </c>
      <c r="F87" s="21"/>
      <c r="G87" s="21"/>
      <c r="H87" s="152"/>
      <c r="I87" s="21"/>
      <c r="J87" s="87">
        <v>25631</v>
      </c>
      <c r="K87" s="205">
        <v>17201.931287702311</v>
      </c>
      <c r="L87" s="205">
        <v>34060.068712297689</v>
      </c>
    </row>
    <row r="88" spans="1:12" s="261" customFormat="1" x14ac:dyDescent="0.2">
      <c r="A88" s="31"/>
      <c r="B88" s="18"/>
      <c r="C88" s="18"/>
      <c r="D88" s="27"/>
      <c r="E88" s="21"/>
      <c r="F88" s="21"/>
      <c r="G88" s="21"/>
      <c r="H88" s="152"/>
      <c r="I88" s="21"/>
      <c r="J88" s="87"/>
      <c r="K88" s="217"/>
      <c r="L88" s="217"/>
    </row>
    <row r="89" spans="1:12" s="261" customFormat="1" x14ac:dyDescent="0.2">
      <c r="A89" s="23" t="s">
        <v>43</v>
      </c>
      <c r="B89" s="133">
        <v>1179562</v>
      </c>
      <c r="C89" s="24">
        <f t="shared" ref="C89:C95" si="29">B89-J89</f>
        <v>50772</v>
      </c>
      <c r="D89" s="134">
        <f t="shared" ref="D89:D95" si="30">C89/J89*100</f>
        <v>4.4979136951957406</v>
      </c>
      <c r="E89" s="21">
        <f t="shared" ref="E89:E94" si="31">IF(B89&lt;K89,-1,IF(B89&gt;L89,1,0))</f>
        <v>0</v>
      </c>
      <c r="F89" s="1">
        <f>+B89-F90</f>
        <v>0</v>
      </c>
      <c r="G89" s="275">
        <f>+C89-G90</f>
        <v>0</v>
      </c>
      <c r="H89" s="152"/>
      <c r="I89" s="21"/>
      <c r="J89" s="190">
        <v>1128790</v>
      </c>
      <c r="K89" s="202">
        <v>1064216.3988543509</v>
      </c>
      <c r="L89" s="202">
        <v>1193363.6011456491</v>
      </c>
    </row>
    <row r="90" spans="1:12" s="261" customFormat="1" x14ac:dyDescent="0.2">
      <c r="A90" s="25" t="s">
        <v>39</v>
      </c>
      <c r="B90" s="18">
        <v>303189</v>
      </c>
      <c r="C90" s="26">
        <f t="shared" si="29"/>
        <v>16523</v>
      </c>
      <c r="D90" s="27">
        <f t="shared" si="30"/>
        <v>5.7638506136060776</v>
      </c>
      <c r="E90" s="21">
        <f>IF(B90&lt;K90,-1,IF(B90&gt;L90,1,0))</f>
        <v>0</v>
      </c>
      <c r="F90" s="275">
        <f>SUM(B90:B95)</f>
        <v>1179562</v>
      </c>
      <c r="G90" s="275">
        <f>SUM(C90:C95)</f>
        <v>50771.999999999971</v>
      </c>
      <c r="H90" s="152"/>
      <c r="I90" s="21"/>
      <c r="J90" s="87">
        <v>286666</v>
      </c>
      <c r="K90" s="205">
        <v>255389.86138288912</v>
      </c>
      <c r="L90" s="205">
        <v>317942.13861711085</v>
      </c>
    </row>
    <row r="91" spans="1:12" s="261" customFormat="1" x14ac:dyDescent="0.2">
      <c r="A91" s="25" t="s">
        <v>29</v>
      </c>
      <c r="B91" s="18">
        <v>79299</v>
      </c>
      <c r="C91" s="26">
        <f t="shared" si="29"/>
        <v>-643</v>
      </c>
      <c r="D91" s="27">
        <f t="shared" si="30"/>
        <v>-0.80433314152760749</v>
      </c>
      <c r="E91" s="21">
        <f t="shared" si="31"/>
        <v>0</v>
      </c>
      <c r="F91" s="21"/>
      <c r="G91" s="21"/>
      <c r="H91" s="152"/>
      <c r="I91" s="21"/>
      <c r="J91" s="87">
        <v>79942</v>
      </c>
      <c r="K91" s="205">
        <v>65810.735835927437</v>
      </c>
      <c r="L91" s="205">
        <v>94073.264164072563</v>
      </c>
    </row>
    <row r="92" spans="1:12" s="261" customFormat="1" x14ac:dyDescent="0.2">
      <c r="A92" s="25" t="s">
        <v>30</v>
      </c>
      <c r="B92" s="18">
        <v>78812</v>
      </c>
      <c r="C92" s="26">
        <f t="shared" si="29"/>
        <v>21000</v>
      </c>
      <c r="D92" s="27">
        <f t="shared" si="30"/>
        <v>36.324638483359855</v>
      </c>
      <c r="E92" s="21">
        <f t="shared" si="31"/>
        <v>1</v>
      </c>
      <c r="F92" s="21"/>
      <c r="G92" s="21"/>
      <c r="H92" s="152"/>
      <c r="I92" s="21"/>
      <c r="J92" s="87">
        <v>57812</v>
      </c>
      <c r="K92" s="205">
        <v>45446.779567352765</v>
      </c>
      <c r="L92" s="205">
        <v>70177.220432647227</v>
      </c>
    </row>
    <row r="93" spans="1:12" s="261" customFormat="1" x14ac:dyDescent="0.2">
      <c r="A93" s="25" t="s">
        <v>31</v>
      </c>
      <c r="B93" s="18">
        <v>163941.99999999997</v>
      </c>
      <c r="C93" s="26">
        <f t="shared" si="29"/>
        <v>-8623.0000000000291</v>
      </c>
      <c r="D93" s="27">
        <f t="shared" si="30"/>
        <v>-4.9969576681250709</v>
      </c>
      <c r="E93" s="21">
        <f t="shared" si="31"/>
        <v>0</v>
      </c>
      <c r="F93" s="21"/>
      <c r="G93" s="21"/>
      <c r="H93" s="152"/>
      <c r="I93" s="21"/>
      <c r="J93" s="87">
        <v>172565</v>
      </c>
      <c r="K93" s="205">
        <v>152481.98234838046</v>
      </c>
      <c r="L93" s="205">
        <v>192648.01765161954</v>
      </c>
    </row>
    <row r="94" spans="1:12" s="261" customFormat="1" x14ac:dyDescent="0.2">
      <c r="A94" s="25" t="s">
        <v>22</v>
      </c>
      <c r="B94" s="18">
        <v>553249</v>
      </c>
      <c r="C94" s="26">
        <f t="shared" si="29"/>
        <v>23021</v>
      </c>
      <c r="D94" s="27">
        <f t="shared" si="30"/>
        <v>4.3417171480947818</v>
      </c>
      <c r="E94" s="21">
        <f t="shared" si="31"/>
        <v>0</v>
      </c>
      <c r="F94" s="21"/>
      <c r="G94" s="21"/>
      <c r="H94" s="152"/>
      <c r="I94" s="21"/>
      <c r="J94" s="87">
        <v>530228</v>
      </c>
      <c r="K94" s="205">
        <v>478038.44340902998</v>
      </c>
      <c r="L94" s="205">
        <v>582417.55659097002</v>
      </c>
    </row>
    <row r="95" spans="1:12" s="261" customFormat="1" x14ac:dyDescent="0.2">
      <c r="A95" s="25" t="s">
        <v>10</v>
      </c>
      <c r="B95" s="18">
        <v>1071</v>
      </c>
      <c r="C95" s="26">
        <f t="shared" si="29"/>
        <v>-506</v>
      </c>
      <c r="D95" s="27">
        <f t="shared" si="30"/>
        <v>-32.086239695624599</v>
      </c>
      <c r="E95" s="21">
        <v>0</v>
      </c>
      <c r="F95" s="21"/>
      <c r="G95" s="21"/>
      <c r="H95" s="152"/>
      <c r="I95" s="21"/>
      <c r="J95" s="87">
        <v>1577</v>
      </c>
      <c r="K95" s="205">
        <v>0</v>
      </c>
      <c r="L95" s="205">
        <v>3931.5767738144787</v>
      </c>
    </row>
    <row r="96" spans="1:12" s="261" customFormat="1" x14ac:dyDescent="0.2">
      <c r="A96" s="31"/>
      <c r="B96" s="35"/>
      <c r="C96" s="18"/>
      <c r="D96" s="27"/>
      <c r="E96" s="21"/>
      <c r="F96" s="21"/>
      <c r="G96" s="21"/>
      <c r="H96" s="152"/>
      <c r="I96" s="21"/>
      <c r="J96" s="87"/>
      <c r="K96" s="217"/>
      <c r="L96" s="217"/>
    </row>
    <row r="97" spans="1:12" s="261" customFormat="1" ht="12" x14ac:dyDescent="0.2">
      <c r="A97" s="23" t="s">
        <v>139</v>
      </c>
      <c r="B97" s="133">
        <v>1179562</v>
      </c>
      <c r="C97" s="24">
        <f t="shared" ref="C97:C104" si="32">B97-J97</f>
        <v>50772</v>
      </c>
      <c r="D97" s="134">
        <f t="shared" ref="D97:D104" si="33">C97/J97*100</f>
        <v>4.4979136951957406</v>
      </c>
      <c r="E97" s="21">
        <f t="shared" ref="E97:E103" si="34">IF(B97&lt;K97,-1,IF(B97&gt;L97,1,0))</f>
        <v>0</v>
      </c>
      <c r="F97" s="1">
        <f>+B97-F98</f>
        <v>0</v>
      </c>
      <c r="G97" s="275">
        <f>+C97-G98</f>
        <v>0</v>
      </c>
      <c r="H97" s="152"/>
      <c r="I97" s="21"/>
      <c r="J97" s="190">
        <v>1128790</v>
      </c>
      <c r="K97" s="202">
        <v>1064216.3988543509</v>
      </c>
      <c r="L97" s="202">
        <v>1193363.6011456491</v>
      </c>
    </row>
    <row r="98" spans="1:12" s="261" customFormat="1" x14ac:dyDescent="0.2">
      <c r="A98" s="25" t="s">
        <v>47</v>
      </c>
      <c r="B98" s="18">
        <v>177999</v>
      </c>
      <c r="C98" s="26">
        <f t="shared" si="32"/>
        <v>-10483</v>
      </c>
      <c r="D98" s="32">
        <f t="shared" si="33"/>
        <v>-5.5618043102259103</v>
      </c>
      <c r="E98" s="21">
        <f t="shared" si="34"/>
        <v>0</v>
      </c>
      <c r="F98" s="275">
        <f>SUM(B98:B104)</f>
        <v>1179562</v>
      </c>
      <c r="G98" s="275">
        <f>SUM(C98:C104)</f>
        <v>50771.999999999971</v>
      </c>
      <c r="H98" s="152"/>
      <c r="I98" s="21"/>
      <c r="J98" s="87">
        <v>188482</v>
      </c>
      <c r="K98" s="205">
        <v>165733.03858165318</v>
      </c>
      <c r="L98" s="205">
        <v>211230.96141834682</v>
      </c>
    </row>
    <row r="99" spans="1:12" s="261" customFormat="1" x14ac:dyDescent="0.2">
      <c r="A99" s="25" t="s">
        <v>32</v>
      </c>
      <c r="B99" s="18">
        <v>272307</v>
      </c>
      <c r="C99" s="26">
        <f t="shared" si="32"/>
        <v>-951</v>
      </c>
      <c r="D99" s="32">
        <f t="shared" si="33"/>
        <v>-0.34802274773291175</v>
      </c>
      <c r="E99" s="21">
        <f t="shared" si="34"/>
        <v>0</v>
      </c>
      <c r="F99" s="21"/>
      <c r="G99" s="21"/>
      <c r="H99" s="152"/>
      <c r="I99" s="21"/>
      <c r="J99" s="87">
        <v>273258</v>
      </c>
      <c r="K99" s="205">
        <v>239390.15121238999</v>
      </c>
      <c r="L99" s="205">
        <v>307125.84878761001</v>
      </c>
    </row>
    <row r="100" spans="1:12" s="261" customFormat="1" x14ac:dyDescent="0.2">
      <c r="A100" s="25" t="s">
        <v>33</v>
      </c>
      <c r="B100" s="18">
        <v>334812</v>
      </c>
      <c r="C100" s="26">
        <f t="shared" si="32"/>
        <v>34772</v>
      </c>
      <c r="D100" s="32">
        <f t="shared" si="33"/>
        <v>11.58912145047327</v>
      </c>
      <c r="E100" s="21">
        <f t="shared" si="34"/>
        <v>1</v>
      </c>
      <c r="F100" s="21"/>
      <c r="G100" s="21"/>
      <c r="H100" s="152"/>
      <c r="I100" s="21"/>
      <c r="J100" s="87">
        <v>300040</v>
      </c>
      <c r="K100" s="205">
        <v>269407.08886352502</v>
      </c>
      <c r="L100" s="205">
        <v>330672.91113647498</v>
      </c>
    </row>
    <row r="101" spans="1:12" s="261" customFormat="1" x14ac:dyDescent="0.2">
      <c r="A101" s="25" t="s">
        <v>34</v>
      </c>
      <c r="B101" s="18">
        <v>162351.99999999997</v>
      </c>
      <c r="C101" s="26">
        <f t="shared" si="32"/>
        <v>-9750.0000000000291</v>
      </c>
      <c r="D101" s="32">
        <f t="shared" si="33"/>
        <v>-5.6652450291106602</v>
      </c>
      <c r="E101" s="21">
        <f t="shared" si="34"/>
        <v>0</v>
      </c>
      <c r="F101" s="21"/>
      <c r="G101" s="21"/>
      <c r="H101" s="152"/>
      <c r="I101" s="21"/>
      <c r="J101" s="87">
        <v>172102</v>
      </c>
      <c r="K101" s="205">
        <v>147790.91206689642</v>
      </c>
      <c r="L101" s="205">
        <v>196413.08793310358</v>
      </c>
    </row>
    <row r="102" spans="1:12" s="261" customFormat="1" x14ac:dyDescent="0.2">
      <c r="A102" s="25" t="s">
        <v>113</v>
      </c>
      <c r="B102" s="18">
        <v>68114</v>
      </c>
      <c r="C102" s="26">
        <f t="shared" si="32"/>
        <v>1370</v>
      </c>
      <c r="D102" s="32">
        <f t="shared" si="33"/>
        <v>2.0526189620040753</v>
      </c>
      <c r="E102" s="21">
        <f t="shared" si="34"/>
        <v>0</v>
      </c>
      <c r="F102" s="21"/>
      <c r="G102" s="21"/>
      <c r="H102" s="152"/>
      <c r="I102" s="21"/>
      <c r="J102" s="87">
        <v>66744</v>
      </c>
      <c r="K102" s="205">
        <v>53953.402293635772</v>
      </c>
      <c r="L102" s="205">
        <v>79534.597706364235</v>
      </c>
    </row>
    <row r="103" spans="1:12" s="261" customFormat="1" x14ac:dyDescent="0.2">
      <c r="A103" s="25" t="s">
        <v>114</v>
      </c>
      <c r="B103" s="18">
        <v>163882</v>
      </c>
      <c r="C103" s="26">
        <f t="shared" si="32"/>
        <v>36276</v>
      </c>
      <c r="D103" s="32">
        <f t="shared" si="33"/>
        <v>28.428130338698811</v>
      </c>
      <c r="E103" s="21">
        <f t="shared" si="34"/>
        <v>1</v>
      </c>
      <c r="F103" s="21"/>
      <c r="G103" s="21"/>
      <c r="H103" s="152"/>
      <c r="I103" s="21"/>
      <c r="J103" s="87">
        <v>127606</v>
      </c>
      <c r="K103" s="205">
        <v>102033.10182978695</v>
      </c>
      <c r="L103" s="205">
        <v>153178.89817021304</v>
      </c>
    </row>
    <row r="104" spans="1:12" x14ac:dyDescent="0.2">
      <c r="A104" s="25" t="s">
        <v>10</v>
      </c>
      <c r="B104" s="18">
        <v>96</v>
      </c>
      <c r="C104" s="26">
        <f t="shared" si="32"/>
        <v>-462</v>
      </c>
      <c r="D104" s="32">
        <f t="shared" si="33"/>
        <v>-82.795698924731184</v>
      </c>
      <c r="E104" s="21">
        <v>0</v>
      </c>
      <c r="F104" s="21"/>
      <c r="G104" s="21"/>
      <c r="H104" s="152"/>
      <c r="I104" s="21"/>
      <c r="J104" s="41">
        <v>558</v>
      </c>
      <c r="K104" s="205">
        <v>65.549864735884739</v>
      </c>
      <c r="L104" s="205">
        <v>1050.4501352641153</v>
      </c>
    </row>
    <row r="105" spans="1:12" x14ac:dyDescent="0.2">
      <c r="A105" s="47"/>
      <c r="B105" s="48"/>
      <c r="C105" s="49"/>
      <c r="D105" s="50"/>
      <c r="E105" s="21"/>
      <c r="F105" s="21"/>
      <c r="G105" s="21"/>
      <c r="H105" s="152"/>
      <c r="I105" s="21"/>
      <c r="J105" s="41"/>
      <c r="K105" s="212"/>
      <c r="L105" s="212"/>
    </row>
    <row r="106" spans="1:12" x14ac:dyDescent="0.2">
      <c r="A106" s="51" t="s">
        <v>53</v>
      </c>
      <c r="B106" s="52"/>
      <c r="C106" s="53"/>
      <c r="D106" s="54"/>
      <c r="E106" s="15"/>
      <c r="F106" s="15"/>
      <c r="G106" s="15"/>
      <c r="H106" s="153"/>
      <c r="I106" s="15"/>
      <c r="J106" s="41"/>
      <c r="K106" s="288"/>
      <c r="L106" s="288"/>
    </row>
    <row r="107" spans="1:12" s="261" customFormat="1" x14ac:dyDescent="0.2">
      <c r="A107" s="55"/>
      <c r="B107" s="56"/>
      <c r="C107" s="57"/>
      <c r="D107" s="20"/>
      <c r="E107" s="21"/>
      <c r="F107" s="21"/>
      <c r="G107" s="21"/>
      <c r="H107" s="152"/>
      <c r="I107" s="21"/>
      <c r="K107" s="22"/>
      <c r="L107" s="22"/>
    </row>
    <row r="108" spans="1:12" x14ac:dyDescent="0.2">
      <c r="A108" s="58" t="s">
        <v>35</v>
      </c>
      <c r="B108" s="56"/>
      <c r="C108" s="59"/>
      <c r="D108" s="60"/>
      <c r="E108" s="21"/>
      <c r="F108" s="21"/>
      <c r="G108" s="21"/>
      <c r="H108" s="152"/>
      <c r="I108" s="21"/>
      <c r="K108" s="22"/>
      <c r="L108" s="22"/>
    </row>
    <row r="109" spans="1:12" x14ac:dyDescent="0.2">
      <c r="A109" s="61" t="s">
        <v>28</v>
      </c>
      <c r="B109" s="62">
        <v>60.642591453201348</v>
      </c>
      <c r="C109" s="50">
        <f t="shared" ref="C109:C111" si="35">B109-J109</f>
        <v>-1.2418364350293487</v>
      </c>
      <c r="D109" s="50">
        <f t="shared" ref="D109:D111" si="36">C109/J109*100</f>
        <v>-2.006702618746393</v>
      </c>
      <c r="E109" s="21">
        <f>IF(B109&lt;K109,-1,IF(B109&gt;L109,1,0))</f>
        <v>0</v>
      </c>
      <c r="F109" s="21"/>
      <c r="G109" s="21"/>
      <c r="H109" s="152"/>
      <c r="I109" s="21"/>
      <c r="J109" s="63">
        <v>61.884427888230697</v>
      </c>
      <c r="K109" s="63">
        <v>60.108895814053398</v>
      </c>
      <c r="L109" s="63">
        <v>63.659959962407996</v>
      </c>
    </row>
    <row r="110" spans="1:12" ht="12" x14ac:dyDescent="0.2">
      <c r="A110" s="61" t="s">
        <v>140</v>
      </c>
      <c r="B110" s="62">
        <v>52.267428126038517</v>
      </c>
      <c r="C110" s="50">
        <f t="shared" si="35"/>
        <v>2.693243753493995</v>
      </c>
      <c r="D110" s="50">
        <f t="shared" si="36"/>
        <v>5.4327545426760135</v>
      </c>
      <c r="E110" s="21">
        <f>IF(B110&lt;K110,-1,IF(B110&gt;L110,1,0))</f>
        <v>1</v>
      </c>
      <c r="F110" s="21"/>
      <c r="G110" s="21"/>
      <c r="H110" s="152"/>
      <c r="I110" s="21"/>
      <c r="J110" s="63">
        <v>49.574184372544522</v>
      </c>
      <c r="K110" s="63">
        <v>47.969121466862319</v>
      </c>
      <c r="L110" s="63">
        <v>51.179247278226725</v>
      </c>
    </row>
    <row r="111" spans="1:12" x14ac:dyDescent="0.2">
      <c r="A111" s="61" t="s">
        <v>37</v>
      </c>
      <c r="B111" s="62">
        <v>39.357408546798652</v>
      </c>
      <c r="C111" s="50">
        <f t="shared" si="35"/>
        <v>1.2418364350293487</v>
      </c>
      <c r="D111" s="50">
        <f t="shared" si="36"/>
        <v>3.2580815824771396</v>
      </c>
      <c r="E111" s="21">
        <f>IF(B111&lt;K111,-1,IF(B111&gt;L111,1,0))</f>
        <v>0</v>
      </c>
      <c r="F111" s="21"/>
      <c r="G111" s="21"/>
      <c r="H111" s="152"/>
      <c r="I111" s="21"/>
      <c r="J111" s="63">
        <v>38.115572111769303</v>
      </c>
      <c r="K111" s="63">
        <v>36.340040037591997</v>
      </c>
      <c r="L111" s="63">
        <v>39.89110418594661</v>
      </c>
    </row>
    <row r="112" spans="1:12" x14ac:dyDescent="0.2">
      <c r="A112" s="64"/>
      <c r="B112" s="62"/>
      <c r="C112" s="50"/>
      <c r="D112" s="50"/>
      <c r="E112" s="21"/>
      <c r="F112" s="21"/>
      <c r="G112" s="21"/>
      <c r="H112" s="152"/>
      <c r="I112" s="21"/>
      <c r="J112" s="22"/>
      <c r="K112" s="22"/>
      <c r="L112" s="22"/>
    </row>
    <row r="113" spans="1:12" x14ac:dyDescent="0.2">
      <c r="A113" s="58" t="s">
        <v>36</v>
      </c>
      <c r="B113" s="59"/>
      <c r="C113" s="60"/>
      <c r="D113" s="60"/>
      <c r="E113" s="21"/>
      <c r="F113" s="21"/>
      <c r="G113" s="21"/>
      <c r="H113" s="152"/>
      <c r="I113" s="21"/>
      <c r="J113" s="22"/>
      <c r="K113" s="22"/>
      <c r="L113" s="22"/>
    </row>
    <row r="114" spans="1:12" ht="12" x14ac:dyDescent="0.2">
      <c r="A114" s="61" t="s">
        <v>141</v>
      </c>
      <c r="B114" s="62">
        <v>13.810694969435872</v>
      </c>
      <c r="C114" s="50">
        <f t="shared" ref="C114:C115" si="37">B114-J114</f>
        <v>-6.0816170964034946</v>
      </c>
      <c r="D114" s="50">
        <f t="shared" ref="D114:D115" si="38">C114/J114*100</f>
        <v>-30.572701032814191</v>
      </c>
      <c r="E114" s="21">
        <f>IF(B114&lt;K114,-1,IF(B114&gt;L114,1,0))</f>
        <v>-1</v>
      </c>
      <c r="F114" s="21"/>
      <c r="G114" s="21"/>
      <c r="H114" s="152"/>
      <c r="I114" s="21"/>
      <c r="J114" s="63">
        <v>19.892312065839366</v>
      </c>
      <c r="K114" s="63">
        <v>17.749108498132514</v>
      </c>
      <c r="L114" s="63">
        <v>22.035515633546215</v>
      </c>
    </row>
    <row r="115" spans="1:12" s="261" customFormat="1" ht="12" x14ac:dyDescent="0.2">
      <c r="A115" s="61" t="s">
        <v>216</v>
      </c>
      <c r="B115" s="62">
        <v>20.708834711607768</v>
      </c>
      <c r="C115" s="50">
        <f t="shared" si="37"/>
        <v>-9.0838812931131301</v>
      </c>
      <c r="D115" s="50">
        <f t="shared" si="38"/>
        <v>-30.490275850223643</v>
      </c>
      <c r="E115" s="21">
        <f>IF(B115&lt;K115,-1,IF(B115&gt;L115,1,0))</f>
        <v>-1</v>
      </c>
      <c r="F115" s="21"/>
      <c r="G115" s="21"/>
      <c r="H115" s="152"/>
      <c r="I115" s="21"/>
      <c r="J115" s="63">
        <v>29.792716004720898</v>
      </c>
      <c r="K115" s="63">
        <v>27.327057430931305</v>
      </c>
      <c r="L115" s="63">
        <v>32.258374578510491</v>
      </c>
    </row>
    <row r="116" spans="1:12" s="261" customFormat="1" x14ac:dyDescent="0.2">
      <c r="A116" s="64"/>
      <c r="B116" s="62"/>
      <c r="C116" s="50"/>
      <c r="D116" s="50"/>
      <c r="E116" s="21"/>
      <c r="F116" s="21"/>
      <c r="G116" s="21"/>
      <c r="H116" s="152"/>
      <c r="I116" s="21"/>
      <c r="J116" s="289"/>
      <c r="K116" s="289"/>
      <c r="L116" s="289"/>
    </row>
    <row r="117" spans="1:12" s="261" customFormat="1" x14ac:dyDescent="0.2">
      <c r="A117" s="58" t="s">
        <v>52</v>
      </c>
      <c r="B117" s="59"/>
      <c r="C117" s="60"/>
      <c r="D117" s="60"/>
      <c r="E117" s="21"/>
      <c r="F117" s="21"/>
      <c r="G117" s="21"/>
      <c r="H117" s="152"/>
      <c r="I117" s="21"/>
      <c r="J117" s="289"/>
      <c r="K117" s="289"/>
      <c r="L117" s="289"/>
    </row>
    <row r="118" spans="1:12" s="261" customFormat="1" ht="12" x14ac:dyDescent="0.2">
      <c r="A118" s="61" t="s">
        <v>217</v>
      </c>
      <c r="B118" s="62">
        <v>72.981559954088198</v>
      </c>
      <c r="C118" s="50">
        <f t="shared" ref="C118:C120" si="39">B118-J118</f>
        <v>3.1762421906112479</v>
      </c>
      <c r="D118" s="50">
        <f t="shared" ref="D118:D120" si="40">C118/J118*100</f>
        <v>4.550143588448929</v>
      </c>
      <c r="E118" s="21">
        <f>IF(B118&lt;K118,-1,IF(B118&gt;L118,1,0))</f>
        <v>1</v>
      </c>
      <c r="F118" s="21"/>
      <c r="G118" s="21"/>
      <c r="H118" s="152"/>
      <c r="I118" s="21"/>
      <c r="J118" s="63">
        <v>69.80531776347695</v>
      </c>
      <c r="K118" s="63">
        <v>67.734300704456203</v>
      </c>
      <c r="L118" s="63">
        <v>71.876334822497697</v>
      </c>
    </row>
    <row r="119" spans="1:12" s="261" customFormat="1" x14ac:dyDescent="0.2">
      <c r="A119" s="61" t="s">
        <v>73</v>
      </c>
      <c r="B119" s="62">
        <v>10.666512605953979</v>
      </c>
      <c r="C119" s="50">
        <f t="shared" si="39"/>
        <v>-5.3869047886198196</v>
      </c>
      <c r="D119" s="50">
        <f t="shared" si="40"/>
        <v>-33.556124881177283</v>
      </c>
      <c r="E119" s="21">
        <f>IF(B119&lt;K119,-1,IF(B119&gt;L119,1,0))</f>
        <v>-1</v>
      </c>
      <c r="F119" s="21"/>
      <c r="G119" s="21"/>
      <c r="H119" s="152"/>
      <c r="I119" s="21"/>
      <c r="J119" s="63">
        <v>16.053417394573799</v>
      </c>
      <c r="K119" s="63">
        <v>14.362939401993041</v>
      </c>
      <c r="L119" s="63">
        <v>17.743895387154556</v>
      </c>
    </row>
    <row r="120" spans="1:12" s="261" customFormat="1" ht="12" x14ac:dyDescent="0.2">
      <c r="A120" s="380" t="s">
        <v>238</v>
      </c>
      <c r="B120" s="62">
        <v>39.704637525359374</v>
      </c>
      <c r="C120" s="50">
        <f t="shared" si="39"/>
        <v>-3.9772148370920632</v>
      </c>
      <c r="D120" s="50">
        <f t="shared" si="40"/>
        <v>-9.1049592038611546</v>
      </c>
      <c r="E120" s="21">
        <f t="shared" ref="E120" si="41">IF(B120&lt;K120,-1,IF(B120&gt;L120,1,0))</f>
        <v>-1</v>
      </c>
      <c r="F120" s="21"/>
      <c r="G120" s="21"/>
      <c r="H120" s="152"/>
      <c r="I120" s="21"/>
      <c r="J120" s="63">
        <v>43.681852362451437</v>
      </c>
      <c r="K120" s="63">
        <v>41.427129725236824</v>
      </c>
      <c r="L120" s="63">
        <v>45.93657499966605</v>
      </c>
    </row>
    <row r="121" spans="1:12" s="261" customFormat="1" x14ac:dyDescent="0.2">
      <c r="A121" s="61"/>
      <c r="B121" s="62"/>
      <c r="C121" s="50"/>
      <c r="D121" s="50"/>
      <c r="E121" s="65"/>
      <c r="F121" s="65"/>
      <c r="G121" s="65"/>
      <c r="H121" s="152"/>
      <c r="I121" s="65"/>
      <c r="J121" s="63"/>
      <c r="K121" s="63"/>
      <c r="L121" s="63"/>
    </row>
    <row r="122" spans="1:12" s="261" customFormat="1" x14ac:dyDescent="0.2">
      <c r="A122" s="58" t="s">
        <v>115</v>
      </c>
      <c r="B122" s="62"/>
      <c r="C122" s="50"/>
      <c r="D122" s="50"/>
      <c r="E122" s="65"/>
      <c r="F122" s="65"/>
      <c r="G122" s="65"/>
      <c r="H122" s="152"/>
      <c r="I122" s="65"/>
      <c r="J122" s="63"/>
      <c r="K122" s="63"/>
      <c r="L122" s="63"/>
    </row>
    <row r="123" spans="1:12" ht="12.6" thickBot="1" x14ac:dyDescent="0.25">
      <c r="A123" s="290" t="s">
        <v>239</v>
      </c>
      <c r="B123" s="291">
        <v>14.644901820076035</v>
      </c>
      <c r="C123" s="171">
        <f>B123-J123</f>
        <v>-6.3522924410201949</v>
      </c>
      <c r="D123" s="292">
        <f>C123/J123*100</f>
        <v>-30.253053631978695</v>
      </c>
      <c r="E123" s="293">
        <f>IF(B123&lt;K123,-1,IF(B123&gt;L123,1,0))</f>
        <v>-1</v>
      </c>
      <c r="F123" s="65"/>
      <c r="G123" s="65"/>
      <c r="H123" s="152"/>
      <c r="I123" s="65"/>
      <c r="J123" s="255">
        <v>20.997194261096229</v>
      </c>
      <c r="K123" s="255">
        <v>18.835546457124305</v>
      </c>
      <c r="L123" s="255">
        <v>23.158842065068157</v>
      </c>
    </row>
    <row r="124" spans="1:12" s="261" customFormat="1" ht="11.25" customHeight="1" x14ac:dyDescent="0.2">
      <c r="A124" s="359" t="s">
        <v>142</v>
      </c>
      <c r="B124" s="359"/>
      <c r="C124" s="359"/>
      <c r="D124" s="359"/>
      <c r="E124" s="359"/>
      <c r="F124" s="260"/>
      <c r="G124" s="260"/>
      <c r="H124" s="156"/>
      <c r="I124" s="260"/>
    </row>
    <row r="125" spans="1:12" s="261" customFormat="1" ht="11.25" customHeight="1" x14ac:dyDescent="0.2">
      <c r="A125" s="338" t="s">
        <v>143</v>
      </c>
      <c r="B125" s="338"/>
      <c r="C125" s="338"/>
      <c r="D125" s="338"/>
      <c r="E125" s="338"/>
      <c r="F125" s="260"/>
      <c r="G125" s="260"/>
      <c r="H125" s="156"/>
      <c r="I125" s="260"/>
    </row>
    <row r="126" spans="1:12" s="261" customFormat="1" ht="11.25" customHeight="1" x14ac:dyDescent="0.2">
      <c r="A126" s="338" t="s">
        <v>144</v>
      </c>
      <c r="B126" s="338"/>
      <c r="C126" s="338"/>
      <c r="D126" s="338"/>
      <c r="E126" s="338"/>
      <c r="F126" s="260"/>
      <c r="G126" s="260"/>
      <c r="H126" s="156"/>
      <c r="I126" s="260"/>
    </row>
    <row r="127" spans="1:12" s="261" customFormat="1" ht="11.25" customHeight="1" x14ac:dyDescent="0.2">
      <c r="A127" s="338" t="s">
        <v>145</v>
      </c>
      <c r="B127" s="338"/>
      <c r="C127" s="338"/>
      <c r="D127" s="338"/>
      <c r="E127" s="338"/>
      <c r="F127" s="260"/>
      <c r="G127" s="260"/>
      <c r="H127" s="156"/>
      <c r="I127" s="260"/>
    </row>
    <row r="128" spans="1:12" s="261" customFormat="1" ht="11.25" customHeight="1" x14ac:dyDescent="0.2">
      <c r="A128" s="338" t="s">
        <v>165</v>
      </c>
      <c r="B128" s="338"/>
      <c r="C128" s="338"/>
      <c r="D128" s="338"/>
      <c r="E128" s="338"/>
      <c r="F128" s="260"/>
      <c r="G128" s="260"/>
      <c r="H128" s="156"/>
      <c r="I128" s="260"/>
    </row>
    <row r="129" spans="1:33" s="261" customFormat="1" ht="11.25" customHeight="1" x14ac:dyDescent="0.2">
      <c r="A129" s="338" t="s">
        <v>146</v>
      </c>
      <c r="B129" s="338"/>
      <c r="C129" s="338"/>
      <c r="D129" s="338"/>
      <c r="E129" s="338"/>
      <c r="F129" s="260"/>
      <c r="G129" s="260"/>
      <c r="H129" s="156"/>
      <c r="I129" s="260"/>
    </row>
    <row r="130" spans="1:33" s="261" customFormat="1" ht="11.25" customHeight="1" x14ac:dyDescent="0.2">
      <c r="A130" s="338" t="s">
        <v>147</v>
      </c>
      <c r="B130" s="338"/>
      <c r="C130" s="338"/>
      <c r="D130" s="338"/>
      <c r="E130" s="338"/>
      <c r="F130" s="260"/>
      <c r="G130" s="260"/>
      <c r="H130" s="156"/>
      <c r="I130" s="260"/>
    </row>
    <row r="131" spans="1:33" s="261" customFormat="1" ht="11.25" customHeight="1" x14ac:dyDescent="0.2">
      <c r="A131" s="338" t="s">
        <v>148</v>
      </c>
      <c r="B131" s="338"/>
      <c r="C131" s="338"/>
      <c r="D131" s="338"/>
      <c r="E131" s="338"/>
      <c r="F131" s="260"/>
      <c r="G131" s="260"/>
      <c r="H131" s="156"/>
      <c r="I131" s="260"/>
    </row>
    <row r="132" spans="1:33" s="261" customFormat="1" ht="11.25" customHeight="1" x14ac:dyDescent="0.2">
      <c r="A132" s="338" t="s">
        <v>149</v>
      </c>
      <c r="B132" s="338"/>
      <c r="C132" s="338"/>
      <c r="D132" s="338"/>
      <c r="E132" s="338"/>
      <c r="F132" s="260"/>
      <c r="G132" s="260"/>
      <c r="H132" s="156"/>
      <c r="I132" s="260"/>
    </row>
    <row r="133" spans="1:33" s="261" customFormat="1" ht="11.25" customHeight="1" x14ac:dyDescent="0.2">
      <c r="A133" s="338" t="s">
        <v>150</v>
      </c>
      <c r="B133" s="338"/>
      <c r="C133" s="338"/>
      <c r="D133" s="338"/>
      <c r="E133" s="338"/>
      <c r="F133" s="260"/>
      <c r="G133" s="260"/>
      <c r="H133" s="156"/>
      <c r="I133" s="260"/>
    </row>
    <row r="134" spans="1:33" s="261" customFormat="1" ht="11.25" customHeight="1" x14ac:dyDescent="0.2">
      <c r="A134" s="338" t="s">
        <v>151</v>
      </c>
      <c r="B134" s="338"/>
      <c r="C134" s="338"/>
      <c r="D134" s="338"/>
      <c r="E134" s="338"/>
      <c r="F134" s="260"/>
      <c r="G134" s="260"/>
      <c r="H134" s="156"/>
      <c r="I134" s="260"/>
    </row>
    <row r="135" spans="1:33" s="261" customFormat="1" ht="11.25" customHeight="1" x14ac:dyDescent="0.2">
      <c r="A135" s="338" t="s">
        <v>152</v>
      </c>
      <c r="B135" s="338"/>
      <c r="C135" s="338"/>
      <c r="D135" s="338"/>
      <c r="E135" s="338"/>
      <c r="F135" s="260"/>
      <c r="G135" s="260"/>
      <c r="H135" s="156"/>
      <c r="I135" s="260"/>
    </row>
    <row r="136" spans="1:33" s="261" customFormat="1" ht="11.25" customHeight="1" x14ac:dyDescent="0.2">
      <c r="A136" s="338" t="s">
        <v>225</v>
      </c>
      <c r="B136" s="338"/>
      <c r="C136" s="338"/>
      <c r="D136" s="338"/>
      <c r="E136" s="338"/>
      <c r="F136" s="260"/>
      <c r="G136" s="260"/>
      <c r="H136" s="156"/>
      <c r="I136" s="260"/>
    </row>
    <row r="137" spans="1:33" s="261" customFormat="1" ht="11.25" customHeight="1" x14ac:dyDescent="0.2">
      <c r="A137" s="338" t="s">
        <v>218</v>
      </c>
      <c r="B137" s="338"/>
      <c r="C137" s="338"/>
      <c r="D137" s="338"/>
      <c r="E137" s="338"/>
      <c r="F137" s="260"/>
      <c r="G137" s="260"/>
      <c r="H137" s="156"/>
      <c r="I137" s="260"/>
    </row>
    <row r="138" spans="1:33" s="261" customFormat="1" ht="11.25" customHeight="1" x14ac:dyDescent="0.2">
      <c r="A138" s="338" t="s">
        <v>241</v>
      </c>
      <c r="B138" s="338"/>
      <c r="C138" s="338"/>
      <c r="D138" s="338"/>
      <c r="E138" s="338"/>
      <c r="F138" s="260"/>
      <c r="G138" s="260"/>
      <c r="H138" s="156"/>
      <c r="I138" s="260"/>
      <c r="J138" s="260"/>
      <c r="K138" s="260"/>
      <c r="L138" s="260"/>
      <c r="M138" s="260"/>
      <c r="N138" s="260"/>
      <c r="O138" s="260"/>
      <c r="P138" s="260"/>
      <c r="Q138" s="260"/>
      <c r="R138" s="260"/>
      <c r="S138" s="260"/>
      <c r="T138" s="260"/>
      <c r="U138" s="260"/>
      <c r="V138" s="260"/>
      <c r="W138" s="260"/>
      <c r="X138" s="260"/>
      <c r="Y138" s="260"/>
      <c r="Z138" s="260"/>
      <c r="AA138" s="260"/>
      <c r="AB138" s="260"/>
      <c r="AC138" s="260"/>
      <c r="AD138" s="260"/>
      <c r="AE138" s="260"/>
      <c r="AF138" s="260"/>
      <c r="AG138" s="260"/>
    </row>
    <row r="139" spans="1:33" s="261" customFormat="1" ht="11.25" customHeight="1" x14ac:dyDescent="0.2">
      <c r="A139" s="342" t="s">
        <v>240</v>
      </c>
      <c r="B139" s="342"/>
      <c r="C139" s="342"/>
      <c r="D139" s="342"/>
      <c r="E139" s="342"/>
      <c r="F139" s="260"/>
      <c r="G139" s="260"/>
      <c r="H139" s="156"/>
      <c r="I139" s="260"/>
      <c r="J139" s="260"/>
      <c r="K139" s="260"/>
      <c r="L139" s="260"/>
      <c r="M139" s="260"/>
      <c r="N139" s="260"/>
      <c r="O139" s="260"/>
      <c r="P139" s="260"/>
      <c r="Q139" s="260"/>
      <c r="R139" s="260"/>
      <c r="S139" s="260"/>
      <c r="T139" s="260"/>
      <c r="U139" s="260"/>
      <c r="V139" s="260"/>
      <c r="W139" s="260"/>
      <c r="X139" s="260"/>
      <c r="Y139" s="260"/>
      <c r="Z139" s="260"/>
      <c r="AA139" s="260"/>
      <c r="AB139" s="260"/>
      <c r="AC139" s="260"/>
      <c r="AD139" s="260"/>
      <c r="AE139" s="260"/>
      <c r="AF139" s="260"/>
      <c r="AG139" s="260"/>
    </row>
    <row r="140" spans="1:33" s="261" customFormat="1" ht="11.25" customHeight="1" x14ac:dyDescent="0.2">
      <c r="A140" s="338" t="s">
        <v>153</v>
      </c>
      <c r="B140" s="338"/>
      <c r="C140" s="338"/>
      <c r="D140" s="338"/>
      <c r="E140" s="338"/>
      <c r="F140" s="260"/>
      <c r="G140" s="260"/>
      <c r="H140" s="156"/>
      <c r="I140" s="260"/>
    </row>
    <row r="141" spans="1:33" s="261" customFormat="1" ht="11.25" customHeight="1" x14ac:dyDescent="0.2">
      <c r="A141" s="344" t="s">
        <v>263</v>
      </c>
      <c r="B141" s="344"/>
      <c r="C141" s="344"/>
      <c r="D141" s="344"/>
      <c r="E141" s="344"/>
      <c r="F141" s="262"/>
      <c r="G141" s="262"/>
      <c r="H141" s="157"/>
      <c r="I141" s="262"/>
    </row>
    <row r="142" spans="1:33" ht="11.25" customHeight="1" x14ac:dyDescent="0.2">
      <c r="A142" s="67">
        <v>1</v>
      </c>
      <c r="B142" s="67">
        <v>-1</v>
      </c>
      <c r="C142" s="67">
        <v>0</v>
      </c>
      <c r="F142" s="39"/>
      <c r="G142" s="39"/>
      <c r="H142" s="39"/>
      <c r="I142" s="39"/>
    </row>
  </sheetData>
  <mergeCells count="31">
    <mergeCell ref="A1:E1"/>
    <mergeCell ref="A2:E2"/>
    <mergeCell ref="A3:E3"/>
    <mergeCell ref="J3:L3"/>
    <mergeCell ref="A4:A5"/>
    <mergeCell ref="C4:D4"/>
    <mergeCell ref="E4:E5"/>
    <mergeCell ref="F4:G4"/>
    <mergeCell ref="H4:I4"/>
    <mergeCell ref="J4:J5"/>
    <mergeCell ref="A132:E132"/>
    <mergeCell ref="K4:L4"/>
    <mergeCell ref="F7:G7"/>
    <mergeCell ref="H7:I7"/>
    <mergeCell ref="A124:E124"/>
    <mergeCell ref="A125:E125"/>
    <mergeCell ref="A126:E126"/>
    <mergeCell ref="A127:E127"/>
    <mergeCell ref="A128:E128"/>
    <mergeCell ref="A129:E129"/>
    <mergeCell ref="A130:E130"/>
    <mergeCell ref="A131:E131"/>
    <mergeCell ref="A139:E139"/>
    <mergeCell ref="A140:E140"/>
    <mergeCell ref="A141:E141"/>
    <mergeCell ref="A133:E133"/>
    <mergeCell ref="A134:E134"/>
    <mergeCell ref="A135:E135"/>
    <mergeCell ref="A136:E136"/>
    <mergeCell ref="A137:E137"/>
    <mergeCell ref="A138:E138"/>
  </mergeCells>
  <conditionalFormatting sqref="A142:C142 E123 E118:E119 E114:E115 E109:E111 E97:E104 E89:E95 E84:E87 E82 E57 E49:E52 E40:E47 E36:E38 E28:E34 E26 E24 E20:E22 E18 E7 E9:E16 E73:E80 E59:E63 E65:E69 E71">
    <cfRule type="iconSet" priority="10">
      <iconSet iconSet="3Arrows" showValue="0">
        <cfvo type="percent" val="0"/>
        <cfvo type="percent" val="33"/>
        <cfvo type="percent" val="67"/>
      </iconSet>
    </cfRule>
  </conditionalFormatting>
  <conditionalFormatting sqref="E121:E122">
    <cfRule type="iconSet" priority="11">
      <iconSet iconSet="3Arrows" showValue="0">
        <cfvo type="percent" val="0"/>
        <cfvo type="percent" val="33"/>
        <cfvo type="percent" val="67"/>
      </iconSet>
    </cfRule>
  </conditionalFormatting>
  <conditionalFormatting sqref="F121:I122">
    <cfRule type="iconSet" priority="9">
      <iconSet iconSet="3Arrows" showValue="0">
        <cfvo type="percent" val="0"/>
        <cfvo type="percent" val="33"/>
        <cfvo type="percent" val="67"/>
      </iconSet>
    </cfRule>
  </conditionalFormatting>
  <conditionalFormatting sqref="F123:I123 F114:I115 F109:I111 F99:I104 F91:I95 F86:I87 F82:I82 F57:I57 F51:I52 F42:I47 F38:I38 F30:I34 F26:I26 F24:G24 F22:G22 F18:I18 F7 F75:I80 F118:I120 F67:I71 F11:I16 H9:I10 H28:I29 H40:I41 H36:I37 H49:I50 F63:I63 H59:I62 H65:I66 H73:I74 H84:I85 H89:I90 H97:I98 H7 I24">
    <cfRule type="iconSet" priority="8">
      <iconSet iconSet="3Arrows" showValue="0">
        <cfvo type="percent" val="0"/>
        <cfvo type="percent" val="33"/>
        <cfvo type="percent" val="67"/>
      </iconSet>
    </cfRule>
  </conditionalFormatting>
  <conditionalFormatting sqref="H4 F4">
    <cfRule type="iconSet" priority="7">
      <iconSet iconSet="3Arrows" showValue="0">
        <cfvo type="percent" val="0"/>
        <cfvo type="percent" val="33"/>
        <cfvo type="percent" val="67"/>
      </iconSet>
    </cfRule>
  </conditionalFormatting>
  <conditionalFormatting sqref="E70">
    <cfRule type="iconSet" priority="6">
      <iconSet iconSet="3Arrows" showValue="0">
        <cfvo type="percent" val="0"/>
        <cfvo type="percent" val="33"/>
        <cfvo type="percent" val="67"/>
      </iconSet>
    </cfRule>
  </conditionalFormatting>
  <conditionalFormatting sqref="E120">
    <cfRule type="iconSet" priority="5">
      <iconSet iconSet="3Arrows" showValue="0">
        <cfvo type="percent" val="0"/>
        <cfvo type="percent" val="33"/>
        <cfvo type="percent" val="67"/>
      </iconSet>
    </cfRule>
  </conditionalFormatting>
  <conditionalFormatting sqref="F53:I55">
    <cfRule type="iconSet" priority="4">
      <iconSet iconSet="3Arrows" showValue="0">
        <cfvo type="percent" val="0"/>
        <cfvo type="percent" val="33"/>
        <cfvo type="percent" val="67"/>
      </iconSet>
    </cfRule>
  </conditionalFormatting>
  <conditionalFormatting sqref="E53">
    <cfRule type="iconSet" priority="3">
      <iconSet iconSet="3Arrows" showValue="0">
        <cfvo type="percent" val="0"/>
        <cfvo type="percent" val="33"/>
        <cfvo type="percent" val="67"/>
      </iconSet>
    </cfRule>
  </conditionalFormatting>
  <conditionalFormatting sqref="E54">
    <cfRule type="iconSet" priority="2">
      <iconSet iconSet="3Arrows" showValue="0">
        <cfvo type="percent" val="0"/>
        <cfvo type="percent" val="33"/>
        <cfvo type="percent" val="67"/>
      </iconSet>
    </cfRule>
  </conditionalFormatting>
  <conditionalFormatting sqref="E5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80" max="4"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08ECC-1DBA-417F-AAA0-B9E543DEC947}">
  <dimension ref="A1:AG143"/>
  <sheetViews>
    <sheetView view="pageBreakPreview" zoomScaleNormal="100" zoomScaleSheetLayoutView="100" workbookViewId="0">
      <pane xSplit="1" ySplit="5" topLeftCell="F6" activePane="bottomRight" state="frozen"/>
      <selection activeCell="J8" sqref="J8"/>
      <selection pane="topRight" activeCell="J8" sqref="J8"/>
      <selection pane="bottomLeft" activeCell="J8" sqref="J8"/>
      <selection pane="bottomRight" activeCell="M25" sqref="M25"/>
    </sheetView>
  </sheetViews>
  <sheetFormatPr baseColWidth="10" defaultColWidth="11.44140625" defaultRowHeight="10.199999999999999" x14ac:dyDescent="0.2"/>
  <cols>
    <col min="1" max="1" width="39" style="10" customWidth="1"/>
    <col min="2" max="4" width="9.109375" style="10" customWidth="1"/>
    <col min="5" max="5" width="20.88671875" style="10" customWidth="1"/>
    <col min="6" max="6" width="7.5546875" style="10" bestFit="1" customWidth="1"/>
    <col min="7" max="7" width="7.88671875" style="10" bestFit="1" customWidth="1"/>
    <col min="8" max="8" width="5.6640625" style="10" bestFit="1" customWidth="1"/>
    <col min="9" max="9" width="4" style="10" bestFit="1" customWidth="1"/>
    <col min="10" max="12" width="11.44140625" style="10" customWidth="1"/>
    <col min="13" max="16384" width="11.44140625" style="10"/>
  </cols>
  <sheetData>
    <row r="1" spans="1:14" x14ac:dyDescent="0.2">
      <c r="A1" s="348" t="s">
        <v>246</v>
      </c>
      <c r="B1" s="348"/>
      <c r="C1" s="348"/>
      <c r="D1" s="348"/>
      <c r="E1" s="348"/>
      <c r="F1" s="264"/>
      <c r="G1" s="264"/>
      <c r="H1" s="149"/>
      <c r="I1" s="264"/>
    </row>
    <row r="2" spans="1:14" x14ac:dyDescent="0.2">
      <c r="A2" s="348" t="s">
        <v>159</v>
      </c>
      <c r="B2" s="348"/>
      <c r="C2" s="348"/>
      <c r="D2" s="348"/>
      <c r="E2" s="348"/>
      <c r="F2" s="264"/>
      <c r="G2" s="264"/>
      <c r="H2" s="149"/>
      <c r="I2" s="264"/>
    </row>
    <row r="3" spans="1:14" ht="10.8" thickBot="1" x14ac:dyDescent="0.25">
      <c r="A3" s="349" t="str">
        <f>+'C1 urbano'!A3:E3</f>
        <v>I Trimestre 2022</v>
      </c>
      <c r="B3" s="349"/>
      <c r="C3" s="349"/>
      <c r="D3" s="349"/>
      <c r="E3" s="349"/>
      <c r="F3" s="265"/>
      <c r="G3" s="265"/>
      <c r="H3" s="149"/>
      <c r="I3" s="265"/>
      <c r="J3" s="345" t="s">
        <v>229</v>
      </c>
      <c r="K3" s="345"/>
      <c r="L3" s="345"/>
    </row>
    <row r="4" spans="1:14" ht="15" customHeight="1" x14ac:dyDescent="0.2">
      <c r="A4" s="360" t="s">
        <v>16</v>
      </c>
      <c r="B4" s="271" t="str">
        <f>+'C1 urbano'!B4</f>
        <v>I 2022</v>
      </c>
      <c r="C4" s="361" t="s">
        <v>74</v>
      </c>
      <c r="D4" s="361"/>
      <c r="E4" s="362" t="s">
        <v>108</v>
      </c>
      <c r="F4" s="354" t="s">
        <v>200</v>
      </c>
      <c r="G4" s="354"/>
      <c r="H4" s="355" t="s">
        <v>201</v>
      </c>
      <c r="I4" s="356"/>
      <c r="J4" s="363" t="s">
        <v>227</v>
      </c>
      <c r="K4" s="357" t="s">
        <v>75</v>
      </c>
      <c r="L4" s="358"/>
    </row>
    <row r="5" spans="1:14" ht="13.5" customHeight="1" thickBot="1" x14ac:dyDescent="0.25">
      <c r="A5" s="341"/>
      <c r="B5" s="6" t="str">
        <f>+'C1 urbano'!B5</f>
        <v>Ene - Mar</v>
      </c>
      <c r="C5" s="6" t="s">
        <v>49</v>
      </c>
      <c r="D5" s="6" t="s">
        <v>48</v>
      </c>
      <c r="E5" s="353"/>
      <c r="F5" s="147"/>
      <c r="G5" s="147"/>
      <c r="H5" s="150" t="s">
        <v>228</v>
      </c>
      <c r="I5" s="147"/>
      <c r="J5" s="347"/>
      <c r="K5" s="263" t="s">
        <v>76</v>
      </c>
      <c r="L5" s="263" t="s">
        <v>77</v>
      </c>
    </row>
    <row r="6" spans="1:14" x14ac:dyDescent="0.2">
      <c r="A6" s="272"/>
      <c r="B6" s="273"/>
      <c r="C6" s="273"/>
      <c r="D6" s="274"/>
      <c r="E6" s="39"/>
      <c r="F6" s="4"/>
      <c r="G6" s="4"/>
      <c r="H6" s="151"/>
      <c r="I6" s="4"/>
    </row>
    <row r="7" spans="1:14" x14ac:dyDescent="0.2">
      <c r="A7" s="11" t="s">
        <v>247</v>
      </c>
      <c r="B7" s="12">
        <v>1427439</v>
      </c>
      <c r="C7" s="13">
        <f>B7-J7</f>
        <v>15331</v>
      </c>
      <c r="D7" s="14">
        <f>C7/J7*100</f>
        <v>1.085681831701258</v>
      </c>
      <c r="E7" s="15">
        <f>IF(B7&lt;K7,-1,IF(B7&gt;L7,1,0))</f>
        <v>0</v>
      </c>
      <c r="F7" s="354"/>
      <c r="G7" s="354"/>
      <c r="H7" s="355"/>
      <c r="I7" s="356"/>
      <c r="J7" s="294">
        <v>1412108</v>
      </c>
      <c r="K7" s="202">
        <v>1369778.9143474575</v>
      </c>
      <c r="L7" s="202">
        <v>1454437.0856525425</v>
      </c>
    </row>
    <row r="8" spans="1:14" s="261" customFormat="1" x14ac:dyDescent="0.2">
      <c r="A8" s="17"/>
      <c r="B8" s="18"/>
      <c r="C8" s="19"/>
      <c r="D8" s="20"/>
      <c r="E8" s="21"/>
      <c r="F8" s="21"/>
      <c r="G8" s="21"/>
      <c r="H8" s="152"/>
      <c r="I8" s="21"/>
      <c r="J8" s="193"/>
      <c r="K8" s="203"/>
      <c r="L8" s="203"/>
    </row>
    <row r="9" spans="1:14" s="261" customFormat="1" x14ac:dyDescent="0.2">
      <c r="A9" s="23" t="s">
        <v>61</v>
      </c>
      <c r="B9" s="19">
        <v>1427439</v>
      </c>
      <c r="C9" s="24">
        <f t="shared" ref="C9:C16" si="0">B9-J9</f>
        <v>15331</v>
      </c>
      <c r="D9" s="20">
        <f t="shared" ref="D9:D16" si="1">C9/J9*100</f>
        <v>1.085681831701258</v>
      </c>
      <c r="E9" s="21">
        <f t="shared" ref="E9:E15" si="2">IF(B9&lt;K9,-1,IF(B9&gt;L9,1,0))</f>
        <v>0</v>
      </c>
      <c r="F9" s="1">
        <f>+B9-F10</f>
        <v>0</v>
      </c>
      <c r="G9" s="1">
        <f>+C9-G10</f>
        <v>0</v>
      </c>
      <c r="H9" s="152"/>
      <c r="I9" s="21"/>
      <c r="J9" s="294">
        <v>1412108</v>
      </c>
      <c r="K9" s="202">
        <v>1369778.9143474575</v>
      </c>
      <c r="L9" s="202">
        <v>1454437.0856525425</v>
      </c>
    </row>
    <row r="10" spans="1:14" s="261" customFormat="1" x14ac:dyDescent="0.2">
      <c r="A10" s="25" t="s">
        <v>60</v>
      </c>
      <c r="B10" s="18">
        <v>343533</v>
      </c>
      <c r="C10" s="26">
        <f t="shared" si="0"/>
        <v>114</v>
      </c>
      <c r="D10" s="27">
        <f t="shared" si="1"/>
        <v>3.3195600709337574E-2</v>
      </c>
      <c r="E10" s="21">
        <f t="shared" si="2"/>
        <v>0</v>
      </c>
      <c r="F10" s="275">
        <f>SUM(B10:B16)</f>
        <v>1427439</v>
      </c>
      <c r="G10" s="275">
        <f>SUM(C10:C16)</f>
        <v>15331</v>
      </c>
      <c r="H10" s="152"/>
      <c r="I10" s="21"/>
      <c r="J10" s="193">
        <v>343419</v>
      </c>
      <c r="K10" s="193">
        <v>322088.12575660844</v>
      </c>
      <c r="L10" s="193">
        <v>364749.87424339156</v>
      </c>
      <c r="M10" s="29"/>
      <c r="N10" s="29"/>
    </row>
    <row r="11" spans="1:14" s="261" customFormat="1" x14ac:dyDescent="0.2">
      <c r="A11" s="25" t="s">
        <v>39</v>
      </c>
      <c r="B11" s="18">
        <v>232973</v>
      </c>
      <c r="C11" s="26">
        <f t="shared" si="0"/>
        <v>196</v>
      </c>
      <c r="D11" s="27">
        <f t="shared" si="1"/>
        <v>8.4200758666019421E-2</v>
      </c>
      <c r="E11" s="21">
        <f t="shared" si="2"/>
        <v>0</v>
      </c>
      <c r="F11" s="21"/>
      <c r="G11" s="21"/>
      <c r="H11" s="152"/>
      <c r="I11" s="21"/>
      <c r="J11" s="193">
        <v>232777</v>
      </c>
      <c r="K11" s="193">
        <v>218937.10198568273</v>
      </c>
      <c r="L11" s="193">
        <v>246616.89801431727</v>
      </c>
      <c r="M11" s="29"/>
      <c r="N11" s="29"/>
    </row>
    <row r="12" spans="1:14" s="261" customFormat="1" x14ac:dyDescent="0.2">
      <c r="A12" s="25" t="s">
        <v>29</v>
      </c>
      <c r="B12" s="18">
        <v>187445</v>
      </c>
      <c r="C12" s="26">
        <f t="shared" si="0"/>
        <v>-12988</v>
      </c>
      <c r="D12" s="27">
        <f t="shared" si="1"/>
        <v>-6.4799708630814283</v>
      </c>
      <c r="E12" s="21">
        <f t="shared" si="2"/>
        <v>-1</v>
      </c>
      <c r="F12" s="21"/>
      <c r="G12" s="21"/>
      <c r="H12" s="152"/>
      <c r="I12" s="21"/>
      <c r="J12" s="193">
        <v>200433</v>
      </c>
      <c r="K12" s="193">
        <v>187744.51537773796</v>
      </c>
      <c r="L12" s="193">
        <v>213121.48462226204</v>
      </c>
      <c r="M12" s="29"/>
      <c r="N12" s="29"/>
    </row>
    <row r="13" spans="1:14" s="261" customFormat="1" x14ac:dyDescent="0.2">
      <c r="A13" s="25" t="s">
        <v>30</v>
      </c>
      <c r="B13" s="18">
        <v>196083</v>
      </c>
      <c r="C13" s="26">
        <f t="shared" si="0"/>
        <v>8433</v>
      </c>
      <c r="D13" s="27">
        <f t="shared" si="1"/>
        <v>4.4940047961630691</v>
      </c>
      <c r="E13" s="21">
        <f t="shared" si="2"/>
        <v>0</v>
      </c>
      <c r="F13" s="21"/>
      <c r="G13" s="21"/>
      <c r="H13" s="152"/>
      <c r="I13" s="21"/>
      <c r="J13" s="193">
        <v>187650</v>
      </c>
      <c r="K13" s="193">
        <v>176277.58349109322</v>
      </c>
      <c r="L13" s="193">
        <v>199022.41650890678</v>
      </c>
      <c r="M13" s="29"/>
      <c r="N13" s="29"/>
    </row>
    <row r="14" spans="1:14" s="261" customFormat="1" x14ac:dyDescent="0.2">
      <c r="A14" s="25" t="s">
        <v>31</v>
      </c>
      <c r="B14" s="18">
        <v>244201</v>
      </c>
      <c r="C14" s="26">
        <f t="shared" si="0"/>
        <v>-939</v>
      </c>
      <c r="D14" s="27">
        <f t="shared" si="1"/>
        <v>-0.38304642245247611</v>
      </c>
      <c r="E14" s="21">
        <f t="shared" si="2"/>
        <v>0</v>
      </c>
      <c r="F14" s="21"/>
      <c r="G14" s="21"/>
      <c r="H14" s="152"/>
      <c r="I14" s="21"/>
      <c r="J14" s="193">
        <v>245140</v>
      </c>
      <c r="K14" s="193">
        <v>230859.8692149237</v>
      </c>
      <c r="L14" s="193">
        <v>259420.1307850763</v>
      </c>
      <c r="M14" s="29"/>
      <c r="N14" s="29"/>
    </row>
    <row r="15" spans="1:14" s="261" customFormat="1" x14ac:dyDescent="0.2">
      <c r="A15" s="25" t="s">
        <v>22</v>
      </c>
      <c r="B15" s="18">
        <v>222241</v>
      </c>
      <c r="C15" s="26">
        <f t="shared" si="0"/>
        <v>20432</v>
      </c>
      <c r="D15" s="27">
        <f t="shared" si="1"/>
        <v>10.124424579676823</v>
      </c>
      <c r="E15" s="21">
        <f t="shared" si="2"/>
        <v>1</v>
      </c>
      <c r="F15" s="21"/>
      <c r="G15" s="21"/>
      <c r="H15" s="152"/>
      <c r="I15" s="21"/>
      <c r="J15" s="193">
        <v>201809</v>
      </c>
      <c r="K15" s="193">
        <v>189142.18632257063</v>
      </c>
      <c r="L15" s="193">
        <v>214475.81367742937</v>
      </c>
      <c r="M15" s="29"/>
      <c r="N15" s="29"/>
    </row>
    <row r="16" spans="1:14" s="261" customFormat="1" x14ac:dyDescent="0.2">
      <c r="A16" s="25" t="s">
        <v>10</v>
      </c>
      <c r="B16" s="18">
        <v>963</v>
      </c>
      <c r="C16" s="26">
        <f t="shared" si="0"/>
        <v>83</v>
      </c>
      <c r="D16" s="27">
        <f t="shared" si="1"/>
        <v>9.4318181818181817</v>
      </c>
      <c r="E16" s="21">
        <v>0</v>
      </c>
      <c r="F16" s="21"/>
      <c r="G16" s="21"/>
      <c r="H16" s="152"/>
      <c r="I16" s="21"/>
      <c r="J16" s="193">
        <v>880</v>
      </c>
      <c r="K16" s="193">
        <v>0</v>
      </c>
      <c r="L16" s="193">
        <v>1937.8799949847307</v>
      </c>
      <c r="M16" s="29"/>
      <c r="N16" s="29"/>
    </row>
    <row r="17" spans="1:14" x14ac:dyDescent="0.2">
      <c r="A17" s="30"/>
      <c r="B17" s="18"/>
      <c r="C17" s="18"/>
      <c r="D17" s="27"/>
      <c r="E17" s="21"/>
      <c r="F17" s="21"/>
      <c r="G17" s="21"/>
      <c r="H17" s="152"/>
      <c r="I17" s="21"/>
      <c r="J17" s="203"/>
      <c r="K17" s="203"/>
      <c r="L17" s="203"/>
    </row>
    <row r="18" spans="1:14" x14ac:dyDescent="0.2">
      <c r="A18" s="11" t="s">
        <v>18</v>
      </c>
      <c r="B18" s="12">
        <v>1083906</v>
      </c>
      <c r="C18" s="13">
        <f>B18-J18</f>
        <v>15217</v>
      </c>
      <c r="D18" s="14">
        <f>C18/J18*100</f>
        <v>1.4238941357120733</v>
      </c>
      <c r="E18" s="15">
        <f>IF(B18&lt;K18,-1,IF(B18&gt;L18,1,0))</f>
        <v>0</v>
      </c>
      <c r="F18" s="15"/>
      <c r="G18" s="15"/>
      <c r="H18" s="153"/>
      <c r="I18" s="15"/>
      <c r="J18" s="294">
        <v>1068689</v>
      </c>
      <c r="K18" s="202">
        <v>1038763.0130865609</v>
      </c>
      <c r="L18" s="202">
        <v>1098614.9869134391</v>
      </c>
    </row>
    <row r="19" spans="1:14" s="261" customFormat="1" x14ac:dyDescent="0.2">
      <c r="A19" s="17"/>
      <c r="B19" s="19"/>
      <c r="C19" s="19"/>
      <c r="D19" s="20"/>
      <c r="E19" s="21"/>
      <c r="F19" s="21"/>
      <c r="G19" s="21"/>
      <c r="H19" s="152"/>
      <c r="I19" s="21"/>
      <c r="J19" s="193"/>
      <c r="K19" s="203"/>
      <c r="L19" s="203"/>
    </row>
    <row r="20" spans="1:14" x14ac:dyDescent="0.2">
      <c r="A20" s="23" t="s">
        <v>19</v>
      </c>
      <c r="B20" s="19">
        <v>614813</v>
      </c>
      <c r="C20" s="24">
        <f t="shared" ref="C20:C22" si="3">B20-J20</f>
        <v>-2837</v>
      </c>
      <c r="D20" s="20">
        <f t="shared" ref="D20:D22" si="4">C20/J20*100</f>
        <v>-0.45932162227798917</v>
      </c>
      <c r="E20" s="21">
        <f>IF(B20&lt;K20,-1,IF(B20&gt;L20,1,0))</f>
        <v>0</v>
      </c>
      <c r="F20" s="1">
        <f>+B20-F21</f>
        <v>0</v>
      </c>
      <c r="G20" s="1">
        <f>+C20-G21</f>
        <v>0</v>
      </c>
      <c r="H20" s="155">
        <f>+B20/1000</f>
        <v>614.81299999999999</v>
      </c>
      <c r="I20" s="148">
        <f>+C20/1000</f>
        <v>-2.8370000000000002</v>
      </c>
      <c r="J20" s="294">
        <v>617650</v>
      </c>
      <c r="K20" s="204">
        <v>593693.2743991639</v>
      </c>
      <c r="L20" s="204">
        <v>641606.7256008361</v>
      </c>
      <c r="M20" s="295"/>
    </row>
    <row r="21" spans="1:14" x14ac:dyDescent="0.2">
      <c r="A21" s="25" t="s">
        <v>54</v>
      </c>
      <c r="B21" s="18">
        <v>535594</v>
      </c>
      <c r="C21" s="26">
        <f t="shared" si="3"/>
        <v>11376</v>
      </c>
      <c r="D21" s="27">
        <f t="shared" si="4"/>
        <v>2.170089542900091</v>
      </c>
      <c r="E21" s="21">
        <f>IF(B21&lt;K21,-1,IF(B21&gt;L21,1,0))</f>
        <v>0</v>
      </c>
      <c r="F21" s="275">
        <f>SUM(B21:B22)</f>
        <v>614813</v>
      </c>
      <c r="G21" s="275">
        <f>SUM(C21:C22)</f>
        <v>-2837</v>
      </c>
      <c r="H21" s="155">
        <f>+B21/1000</f>
        <v>535.59400000000005</v>
      </c>
      <c r="I21" s="148">
        <f t="shared" ref="I21:I22" si="5">+C21/1000</f>
        <v>11.375999999999999</v>
      </c>
      <c r="J21" s="203">
        <v>524218</v>
      </c>
      <c r="K21" s="205">
        <v>502120.17941353144</v>
      </c>
      <c r="L21" s="205">
        <v>546315.82058646856</v>
      </c>
      <c r="M21" s="295"/>
      <c r="N21" s="295"/>
    </row>
    <row r="22" spans="1:14" x14ac:dyDescent="0.2">
      <c r="A22" s="25" t="s">
        <v>55</v>
      </c>
      <c r="B22" s="18">
        <v>79219</v>
      </c>
      <c r="C22" s="26">
        <f t="shared" si="3"/>
        <v>-14213</v>
      </c>
      <c r="D22" s="27">
        <f t="shared" si="4"/>
        <v>-15.212132888089732</v>
      </c>
      <c r="E22" s="21">
        <f>IF(B22&lt;K22,-1,IF(B22&gt;L22,1,0))</f>
        <v>-1</v>
      </c>
      <c r="F22" s="21"/>
      <c r="G22" s="21"/>
      <c r="H22" s="155">
        <f>+B22/1000</f>
        <v>79.218999999999994</v>
      </c>
      <c r="I22" s="148">
        <f t="shared" si="5"/>
        <v>-14.212999999999999</v>
      </c>
      <c r="J22" s="203">
        <v>93432</v>
      </c>
      <c r="K22" s="205">
        <v>85347.436875823434</v>
      </c>
      <c r="L22" s="205">
        <v>101516.56312417657</v>
      </c>
      <c r="M22" s="295"/>
    </row>
    <row r="23" spans="1:14" x14ac:dyDescent="0.2">
      <c r="A23" s="31"/>
      <c r="B23" s="18"/>
      <c r="C23" s="18"/>
      <c r="D23" s="27"/>
      <c r="E23" s="21"/>
      <c r="F23" s="21"/>
      <c r="G23" s="21"/>
      <c r="H23" s="152"/>
      <c r="I23" s="21"/>
      <c r="J23" s="203"/>
      <c r="K23" s="203"/>
      <c r="L23" s="203"/>
    </row>
    <row r="24" spans="1:14" s="261" customFormat="1" x14ac:dyDescent="0.2">
      <c r="A24" s="23" t="s">
        <v>20</v>
      </c>
      <c r="B24" s="19">
        <v>469093</v>
      </c>
      <c r="C24" s="24">
        <f>B24-J24</f>
        <v>18054</v>
      </c>
      <c r="D24" s="20">
        <f>C24/J24*100</f>
        <v>4.0027580763525989</v>
      </c>
      <c r="E24" s="21">
        <f>IF(B24&lt;K24,-1,IF(B24&gt;L24,1,0))</f>
        <v>1</v>
      </c>
      <c r="F24" s="21"/>
      <c r="G24" s="21"/>
      <c r="H24" s="155">
        <f>+B24/1000</f>
        <v>469.09300000000002</v>
      </c>
      <c r="I24" s="21"/>
      <c r="J24" s="196">
        <v>451039</v>
      </c>
      <c r="K24" s="204">
        <v>433410.17071150837</v>
      </c>
      <c r="L24" s="204">
        <v>468667.82928849163</v>
      </c>
    </row>
    <row r="25" spans="1:14" x14ac:dyDescent="0.2">
      <c r="A25" s="30"/>
      <c r="B25" s="18"/>
      <c r="C25" s="18"/>
      <c r="D25" s="27"/>
      <c r="E25" s="21"/>
      <c r="F25" s="21"/>
      <c r="G25" s="21"/>
      <c r="H25" s="152"/>
      <c r="I25" s="21"/>
      <c r="J25" s="294"/>
      <c r="K25" s="294"/>
      <c r="L25" s="294"/>
    </row>
    <row r="26" spans="1:14" ht="12" x14ac:dyDescent="0.2">
      <c r="A26" s="11" t="s">
        <v>129</v>
      </c>
      <c r="B26" s="12">
        <v>535594</v>
      </c>
      <c r="C26" s="13">
        <f>B26-J26</f>
        <v>11376</v>
      </c>
      <c r="D26" s="14">
        <f>C26/J26*100</f>
        <v>2.170089542900091</v>
      </c>
      <c r="E26" s="15">
        <f>IF(B26&lt;K26,-1,IF(B26&gt;L26,1,0))</f>
        <v>0</v>
      </c>
      <c r="F26" s="15"/>
      <c r="G26" s="15"/>
      <c r="H26" s="153"/>
      <c r="I26" s="15"/>
      <c r="J26" s="294">
        <v>524218</v>
      </c>
      <c r="K26" s="202">
        <v>502120.17941353144</v>
      </c>
      <c r="L26" s="202">
        <v>546315.82058646856</v>
      </c>
    </row>
    <row r="27" spans="1:14" s="261" customFormat="1" x14ac:dyDescent="0.2">
      <c r="A27" s="17"/>
      <c r="B27" s="18"/>
      <c r="C27" s="19"/>
      <c r="D27" s="20"/>
      <c r="E27" s="21"/>
      <c r="F27" s="21"/>
      <c r="G27" s="21"/>
      <c r="H27" s="152"/>
      <c r="I27" s="21"/>
      <c r="J27" s="193"/>
      <c r="K27" s="204"/>
      <c r="L27" s="204"/>
    </row>
    <row r="28" spans="1:14" x14ac:dyDescent="0.2">
      <c r="A28" s="23" t="s">
        <v>21</v>
      </c>
      <c r="B28" s="19">
        <v>535594</v>
      </c>
      <c r="C28" s="24">
        <f t="shared" ref="C28:C34" si="6">B28-J28</f>
        <v>11376</v>
      </c>
      <c r="D28" s="20">
        <f t="shared" ref="D28:D33" si="7">C28/J28*100</f>
        <v>2.170089542900091</v>
      </c>
      <c r="E28" s="21">
        <f t="shared" ref="E28:E33" si="8">IF(B28&lt;K28,-1,IF(B28&gt;L28,1,0))</f>
        <v>0</v>
      </c>
      <c r="F28" s="1">
        <f>+B28-F29</f>
        <v>0</v>
      </c>
      <c r="G28" s="1">
        <f>+C28-G29</f>
        <v>0</v>
      </c>
      <c r="H28" s="152"/>
      <c r="I28" s="21"/>
      <c r="J28" s="294">
        <v>524218</v>
      </c>
      <c r="K28" s="202">
        <v>502120.17941353144</v>
      </c>
      <c r="L28" s="202">
        <v>546315.82058646856</v>
      </c>
    </row>
    <row r="29" spans="1:14" s="261" customFormat="1" x14ac:dyDescent="0.2">
      <c r="A29" s="25" t="s">
        <v>39</v>
      </c>
      <c r="B29" s="18">
        <v>61916</v>
      </c>
      <c r="C29" s="26">
        <f t="shared" si="6"/>
        <v>-2395</v>
      </c>
      <c r="D29" s="27">
        <f t="shared" si="7"/>
        <v>-3.7240907465285877</v>
      </c>
      <c r="E29" s="21">
        <f t="shared" si="8"/>
        <v>0</v>
      </c>
      <c r="F29" s="275">
        <f>SUM(B29:B34)</f>
        <v>535594</v>
      </c>
      <c r="G29" s="275">
        <f>SUM(C29:C34)</f>
        <v>11376</v>
      </c>
      <c r="H29" s="152"/>
      <c r="I29" s="21"/>
      <c r="J29" s="193">
        <v>64311</v>
      </c>
      <c r="K29" s="205">
        <v>56873.41710427322</v>
      </c>
      <c r="L29" s="205">
        <v>71748.58289572678</v>
      </c>
    </row>
    <row r="30" spans="1:14" x14ac:dyDescent="0.2">
      <c r="A30" s="25" t="s">
        <v>29</v>
      </c>
      <c r="B30" s="18">
        <v>123835</v>
      </c>
      <c r="C30" s="26">
        <f t="shared" si="6"/>
        <v>-5044</v>
      </c>
      <c r="D30" s="27">
        <f t="shared" si="7"/>
        <v>-3.9137485548460185</v>
      </c>
      <c r="E30" s="21">
        <f t="shared" si="8"/>
        <v>0</v>
      </c>
      <c r="F30" s="21"/>
      <c r="G30" s="21"/>
      <c r="H30" s="152"/>
      <c r="I30" s="21"/>
      <c r="J30" s="203">
        <v>128879</v>
      </c>
      <c r="K30" s="205">
        <v>119166.60463853269</v>
      </c>
      <c r="L30" s="205">
        <v>138591.39536146729</v>
      </c>
    </row>
    <row r="31" spans="1:14" x14ac:dyDescent="0.2">
      <c r="A31" s="25" t="s">
        <v>30</v>
      </c>
      <c r="B31" s="18">
        <v>135227</v>
      </c>
      <c r="C31" s="26">
        <f t="shared" si="6"/>
        <v>11356</v>
      </c>
      <c r="D31" s="27">
        <f t="shared" si="7"/>
        <v>9.1676017792703686</v>
      </c>
      <c r="E31" s="21">
        <f t="shared" si="8"/>
        <v>1</v>
      </c>
      <c r="F31" s="21"/>
      <c r="G31" s="21"/>
      <c r="H31" s="152"/>
      <c r="I31" s="21"/>
      <c r="J31" s="203">
        <v>123871</v>
      </c>
      <c r="K31" s="205">
        <v>114454.3603020108</v>
      </c>
      <c r="L31" s="205">
        <v>133287.63969798922</v>
      </c>
    </row>
    <row r="32" spans="1:14" x14ac:dyDescent="0.2">
      <c r="A32" s="25" t="s">
        <v>31</v>
      </c>
      <c r="B32" s="18">
        <v>153763</v>
      </c>
      <c r="C32" s="26">
        <f t="shared" si="6"/>
        <v>-1735</v>
      </c>
      <c r="D32" s="27">
        <f t="shared" si="7"/>
        <v>-1.1157699777489098</v>
      </c>
      <c r="E32" s="21">
        <f t="shared" si="8"/>
        <v>0</v>
      </c>
      <c r="F32" s="21"/>
      <c r="G32" s="21"/>
      <c r="H32" s="152"/>
      <c r="I32" s="21"/>
      <c r="J32" s="203">
        <v>155498</v>
      </c>
      <c r="K32" s="205">
        <v>143668.73912258452</v>
      </c>
      <c r="L32" s="205">
        <v>167327.26087741548</v>
      </c>
    </row>
    <row r="33" spans="1:12" x14ac:dyDescent="0.2">
      <c r="A33" s="25" t="s">
        <v>22</v>
      </c>
      <c r="B33" s="18">
        <v>60289</v>
      </c>
      <c r="C33" s="26">
        <f t="shared" si="6"/>
        <v>8970</v>
      </c>
      <c r="D33" s="27">
        <f t="shared" si="7"/>
        <v>17.478906447904286</v>
      </c>
      <c r="E33" s="21">
        <f t="shared" si="8"/>
        <v>1</v>
      </c>
      <c r="F33" s="21"/>
      <c r="G33" s="21"/>
      <c r="H33" s="152"/>
      <c r="I33" s="21"/>
      <c r="J33" s="203">
        <v>51319</v>
      </c>
      <c r="K33" s="205">
        <v>44681.593518354763</v>
      </c>
      <c r="L33" s="205">
        <v>57956.406481645237</v>
      </c>
    </row>
    <row r="34" spans="1:12" x14ac:dyDescent="0.2">
      <c r="A34" s="25" t="s">
        <v>10</v>
      </c>
      <c r="B34" s="18">
        <v>564</v>
      </c>
      <c r="C34" s="26">
        <f t="shared" si="6"/>
        <v>224</v>
      </c>
      <c r="D34" s="27">
        <f>C34/J34*100</f>
        <v>65.882352941176464</v>
      </c>
      <c r="E34" s="21">
        <v>0</v>
      </c>
      <c r="F34" s="21"/>
      <c r="G34" s="21"/>
      <c r="H34" s="152"/>
      <c r="I34" s="21"/>
      <c r="J34" s="203">
        <v>340</v>
      </c>
      <c r="K34" s="205" t="s">
        <v>164</v>
      </c>
      <c r="L34" s="205" t="s">
        <v>164</v>
      </c>
    </row>
    <row r="35" spans="1:12" x14ac:dyDescent="0.2">
      <c r="A35" s="31"/>
      <c r="B35" s="18"/>
      <c r="C35" s="18"/>
      <c r="D35" s="27"/>
      <c r="E35" s="21"/>
      <c r="F35" s="21"/>
      <c r="G35" s="21"/>
      <c r="H35" s="152"/>
      <c r="I35" s="21"/>
      <c r="J35" s="203"/>
      <c r="K35" s="203"/>
      <c r="L35" s="203"/>
    </row>
    <row r="36" spans="1:12" ht="12" x14ac:dyDescent="0.2">
      <c r="A36" s="23" t="s">
        <v>130</v>
      </c>
      <c r="B36" s="19">
        <v>535594</v>
      </c>
      <c r="C36" s="24">
        <f t="shared" ref="C36:C38" si="9">B36-J36</f>
        <v>11376</v>
      </c>
      <c r="D36" s="20">
        <f>C36/J36*100</f>
        <v>2.170089542900091</v>
      </c>
      <c r="E36" s="21">
        <f>IF(B36&lt;K36,-1,IF(B36&gt;L36,1,0))</f>
        <v>0</v>
      </c>
      <c r="F36" s="1">
        <f>+B36-F37</f>
        <v>0</v>
      </c>
      <c r="G36" s="1">
        <f>+C36-G37</f>
        <v>0</v>
      </c>
      <c r="H36" s="152"/>
      <c r="I36" s="21"/>
      <c r="J36" s="294">
        <v>524218</v>
      </c>
      <c r="K36" s="202">
        <v>502120.17941353144</v>
      </c>
      <c r="L36" s="202">
        <v>546315.82058646856</v>
      </c>
    </row>
    <row r="37" spans="1:12" x14ac:dyDescent="0.2">
      <c r="A37" s="25" t="s">
        <v>23</v>
      </c>
      <c r="B37" s="18">
        <v>195738</v>
      </c>
      <c r="C37" s="26">
        <f t="shared" si="9"/>
        <v>-611</v>
      </c>
      <c r="D37" s="27">
        <f t="shared" ref="D37:D38" si="10">C37/J37*100</f>
        <v>-0.3111806018874555</v>
      </c>
      <c r="E37" s="21">
        <f>IF(B37&lt;K37,-1,IF(B37&gt;L37,1,0))</f>
        <v>0</v>
      </c>
      <c r="F37" s="275">
        <f>SUM(B37:B38)</f>
        <v>535594</v>
      </c>
      <c r="G37" s="275">
        <f>SUM(C37:C38)</f>
        <v>11376</v>
      </c>
      <c r="H37" s="152"/>
      <c r="I37" s="21"/>
      <c r="J37" s="203">
        <v>196349</v>
      </c>
      <c r="K37" s="205">
        <v>181817.1994883157</v>
      </c>
      <c r="L37" s="205">
        <v>210880.8005116843</v>
      </c>
    </row>
    <row r="38" spans="1:12" x14ac:dyDescent="0.2">
      <c r="A38" s="25" t="s">
        <v>24</v>
      </c>
      <c r="B38" s="18">
        <v>339856</v>
      </c>
      <c r="C38" s="26">
        <f t="shared" si="9"/>
        <v>11987</v>
      </c>
      <c r="D38" s="27">
        <f t="shared" si="10"/>
        <v>3.6560333547849906</v>
      </c>
      <c r="E38" s="21">
        <f>IF(B38&lt;K38,-1,IF(B38&gt;L38,1,0))</f>
        <v>0</v>
      </c>
      <c r="F38" s="21"/>
      <c r="G38" s="21"/>
      <c r="H38" s="152"/>
      <c r="I38" s="21"/>
      <c r="J38" s="203">
        <v>327869</v>
      </c>
      <c r="K38" s="205">
        <v>312275.78657749406</v>
      </c>
      <c r="L38" s="205">
        <v>343462.21342250594</v>
      </c>
    </row>
    <row r="39" spans="1:12" x14ac:dyDescent="0.2">
      <c r="A39" s="31"/>
      <c r="B39" s="18"/>
      <c r="C39" s="18"/>
      <c r="D39" s="27"/>
      <c r="E39" s="21"/>
      <c r="F39" s="21"/>
      <c r="G39" s="21"/>
      <c r="H39" s="152"/>
      <c r="I39" s="21"/>
      <c r="J39" s="203"/>
      <c r="K39" s="205"/>
      <c r="L39" s="205"/>
    </row>
    <row r="40" spans="1:12" ht="12" x14ac:dyDescent="0.2">
      <c r="A40" s="23" t="s">
        <v>131</v>
      </c>
      <c r="B40" s="19">
        <v>535594</v>
      </c>
      <c r="C40" s="24">
        <f t="shared" ref="C40:C47" si="11">B40-J40</f>
        <v>11376</v>
      </c>
      <c r="D40" s="20">
        <f t="shared" ref="D40:D47" si="12">C40/J40*100</f>
        <v>2.170089542900091</v>
      </c>
      <c r="E40" s="21">
        <f t="shared" ref="E40:E46" si="13">IF(B40&lt;K40,-1,IF(B40&gt;L40,1,0))</f>
        <v>0</v>
      </c>
      <c r="F40" s="1">
        <f>+B40-F41</f>
        <v>0</v>
      </c>
      <c r="G40" s="1" t="e">
        <f>+C40-G41</f>
        <v>#VALUE!</v>
      </c>
      <c r="H40" s="152"/>
      <c r="I40" s="21"/>
      <c r="J40" s="294">
        <v>524218</v>
      </c>
      <c r="K40" s="202">
        <v>502120.17941353144</v>
      </c>
      <c r="L40" s="202">
        <v>546315.82058646856</v>
      </c>
    </row>
    <row r="41" spans="1:12" x14ac:dyDescent="0.2">
      <c r="A41" s="25" t="s">
        <v>47</v>
      </c>
      <c r="B41" s="18">
        <v>82599</v>
      </c>
      <c r="C41" s="26">
        <f t="shared" si="11"/>
        <v>3818</v>
      </c>
      <c r="D41" s="32">
        <f t="shared" si="12"/>
        <v>4.846346200225943</v>
      </c>
      <c r="E41" s="21">
        <f t="shared" si="13"/>
        <v>0</v>
      </c>
      <c r="F41" s="275">
        <f>SUM(B41:B47)</f>
        <v>535594</v>
      </c>
      <c r="G41" s="275" t="e">
        <f>SUM(C41:C47)</f>
        <v>#VALUE!</v>
      </c>
      <c r="H41" s="152"/>
      <c r="I41" s="21"/>
      <c r="J41" s="203">
        <v>78781</v>
      </c>
      <c r="K41" s="205">
        <v>70330.998512800172</v>
      </c>
      <c r="L41" s="205">
        <v>87231.001487199828</v>
      </c>
    </row>
    <row r="42" spans="1:12" s="261" customFormat="1" x14ac:dyDescent="0.2">
      <c r="A42" s="25" t="s">
        <v>32</v>
      </c>
      <c r="B42" s="18">
        <v>176298</v>
      </c>
      <c r="C42" s="26">
        <f t="shared" si="11"/>
        <v>-11459</v>
      </c>
      <c r="D42" s="32">
        <f t="shared" si="12"/>
        <v>-6.1031013490841879</v>
      </c>
      <c r="E42" s="21">
        <f t="shared" si="13"/>
        <v>0</v>
      </c>
      <c r="F42" s="21"/>
      <c r="G42" s="21"/>
      <c r="H42" s="152"/>
      <c r="I42" s="21"/>
      <c r="J42" s="193">
        <v>187757</v>
      </c>
      <c r="K42" s="205">
        <v>172482.74134117609</v>
      </c>
      <c r="L42" s="205">
        <v>203031.25865882391</v>
      </c>
    </row>
    <row r="43" spans="1:12" s="261" customFormat="1" x14ac:dyDescent="0.2">
      <c r="A43" s="25" t="s">
        <v>33</v>
      </c>
      <c r="B43" s="18">
        <v>100979</v>
      </c>
      <c r="C43" s="26">
        <f t="shared" si="11"/>
        <v>-9901</v>
      </c>
      <c r="D43" s="32">
        <f t="shared" si="12"/>
        <v>-8.9294733044733032</v>
      </c>
      <c r="E43" s="21">
        <f t="shared" si="13"/>
        <v>-1</v>
      </c>
      <c r="F43" s="21"/>
      <c r="G43" s="21"/>
      <c r="H43" s="152"/>
      <c r="I43" s="21"/>
      <c r="J43" s="193">
        <v>110880</v>
      </c>
      <c r="K43" s="205">
        <v>101811.76585149803</v>
      </c>
      <c r="L43" s="205">
        <v>119948.23414850197</v>
      </c>
    </row>
    <row r="44" spans="1:12" s="261" customFormat="1" x14ac:dyDescent="0.2">
      <c r="A44" s="25" t="s">
        <v>34</v>
      </c>
      <c r="B44" s="18">
        <v>81243</v>
      </c>
      <c r="C44" s="26">
        <f t="shared" si="11"/>
        <v>9388</v>
      </c>
      <c r="D44" s="32">
        <f t="shared" si="12"/>
        <v>13.065200751513464</v>
      </c>
      <c r="E44" s="21">
        <f t="shared" si="13"/>
        <v>1</v>
      </c>
      <c r="F44" s="21"/>
      <c r="G44" s="21"/>
      <c r="H44" s="152"/>
      <c r="I44" s="21"/>
      <c r="J44" s="193">
        <v>71855</v>
      </c>
      <c r="K44" s="205">
        <v>63585.45118319046</v>
      </c>
      <c r="L44" s="205">
        <v>80124.548816809547</v>
      </c>
    </row>
    <row r="45" spans="1:12" s="261" customFormat="1" x14ac:dyDescent="0.2">
      <c r="A45" s="25" t="s">
        <v>113</v>
      </c>
      <c r="B45" s="18">
        <v>22096</v>
      </c>
      <c r="C45" s="26">
        <f t="shared" si="11"/>
        <v>2631</v>
      </c>
      <c r="D45" s="32">
        <f t="shared" si="12"/>
        <v>13.516568199332134</v>
      </c>
      <c r="E45" s="21">
        <f t="shared" si="13"/>
        <v>0</v>
      </c>
      <c r="F45" s="21"/>
      <c r="G45" s="21"/>
      <c r="H45" s="152"/>
      <c r="I45" s="21"/>
      <c r="J45" s="193">
        <v>19465</v>
      </c>
      <c r="K45" s="205">
        <v>15826.677821401026</v>
      </c>
      <c r="L45" s="205">
        <v>23103.322178598974</v>
      </c>
    </row>
    <row r="46" spans="1:12" s="261" customFormat="1" x14ac:dyDescent="0.2">
      <c r="A46" s="25" t="s">
        <v>114</v>
      </c>
      <c r="B46" s="18">
        <v>72379</v>
      </c>
      <c r="C46" s="26">
        <f t="shared" si="11"/>
        <v>17467</v>
      </c>
      <c r="D46" s="32">
        <f t="shared" si="12"/>
        <v>31.809076340326342</v>
      </c>
      <c r="E46" s="21">
        <f t="shared" si="13"/>
        <v>1</v>
      </c>
      <c r="F46" s="21"/>
      <c r="G46" s="21"/>
      <c r="H46" s="152"/>
      <c r="I46" s="21"/>
      <c r="J46" s="193">
        <v>54912</v>
      </c>
      <c r="K46" s="205">
        <v>46590.227278940714</v>
      </c>
      <c r="L46" s="205">
        <v>63233.772721059286</v>
      </c>
    </row>
    <row r="47" spans="1:12" s="261" customFormat="1" x14ac:dyDescent="0.2">
      <c r="A47" s="25" t="s">
        <v>10</v>
      </c>
      <c r="B47" s="18" t="s">
        <v>164</v>
      </c>
      <c r="C47" s="26" t="e">
        <f t="shared" si="11"/>
        <v>#VALUE!</v>
      </c>
      <c r="D47" s="32" t="e">
        <f t="shared" si="12"/>
        <v>#VALUE!</v>
      </c>
      <c r="E47" s="21">
        <v>0</v>
      </c>
      <c r="F47" s="21"/>
      <c r="G47" s="21"/>
      <c r="H47" s="152"/>
      <c r="I47" s="21"/>
      <c r="J47" s="193">
        <v>568</v>
      </c>
      <c r="K47" s="205">
        <v>111.69031140919196</v>
      </c>
      <c r="L47" s="205">
        <v>1024.309688590808</v>
      </c>
    </row>
    <row r="48" spans="1:12" x14ac:dyDescent="0.2">
      <c r="A48" s="31"/>
      <c r="B48" s="18"/>
      <c r="C48" s="18"/>
      <c r="D48" s="27"/>
      <c r="E48" s="21"/>
      <c r="F48" s="21"/>
      <c r="G48" s="21"/>
      <c r="H48" s="152"/>
      <c r="I48" s="21"/>
      <c r="J48" s="203"/>
      <c r="K48" s="203"/>
      <c r="L48" s="203"/>
    </row>
    <row r="49" spans="1:13" ht="12" x14ac:dyDescent="0.2">
      <c r="A49" s="23" t="s">
        <v>132</v>
      </c>
      <c r="B49" s="19">
        <v>535594</v>
      </c>
      <c r="C49" s="24">
        <f t="shared" ref="C49:C51" si="14">B49-J49</f>
        <v>11376</v>
      </c>
      <c r="D49" s="20">
        <f t="shared" ref="D49:D51" si="15">C49/J49*100</f>
        <v>2.170089542900091</v>
      </c>
      <c r="E49" s="21">
        <f>IF(B49&lt;K49,-1,IF(B49&gt;L49,1,0))</f>
        <v>0</v>
      </c>
      <c r="F49" s="1">
        <f>+B49-F50</f>
        <v>0</v>
      </c>
      <c r="G49" s="1">
        <f>+C49-G50</f>
        <v>0</v>
      </c>
      <c r="H49" s="152"/>
      <c r="I49" s="21"/>
      <c r="J49" s="294">
        <v>524218</v>
      </c>
      <c r="K49" s="202">
        <v>502120.17941353144</v>
      </c>
      <c r="L49" s="202">
        <v>546315.82058646856</v>
      </c>
    </row>
    <row r="50" spans="1:13" x14ac:dyDescent="0.2">
      <c r="A50" s="25" t="s">
        <v>25</v>
      </c>
      <c r="B50" s="18">
        <v>481259</v>
      </c>
      <c r="C50" s="26">
        <f t="shared" si="14"/>
        <v>16157</v>
      </c>
      <c r="D50" s="27">
        <f t="shared" si="15"/>
        <v>3.4738616475525799</v>
      </c>
      <c r="E50" s="21">
        <f>IF(B50&lt;K50,-1,IF(B50&gt;L50,1,0))</f>
        <v>0</v>
      </c>
      <c r="F50" s="275">
        <f>SUM(B50:B51)</f>
        <v>535594</v>
      </c>
      <c r="G50" s="275">
        <f>SUM(C50:C51)</f>
        <v>11376</v>
      </c>
      <c r="H50" s="152"/>
      <c r="I50" s="21"/>
      <c r="J50" s="203">
        <v>465102</v>
      </c>
      <c r="K50" s="205">
        <v>444819.57186103222</v>
      </c>
      <c r="L50" s="205">
        <v>485384.42813896778</v>
      </c>
    </row>
    <row r="51" spans="1:13" x14ac:dyDescent="0.2">
      <c r="A51" s="25" t="s">
        <v>26</v>
      </c>
      <c r="B51" s="26">
        <v>54335</v>
      </c>
      <c r="C51" s="26">
        <f t="shared" si="14"/>
        <v>-4781</v>
      </c>
      <c r="D51" s="27">
        <f t="shared" si="15"/>
        <v>-8.087489004668786</v>
      </c>
      <c r="E51" s="21">
        <f>IF(B51&lt;K51,-1,IF(B51&gt;L51,1,0))</f>
        <v>0</v>
      </c>
      <c r="F51" s="21"/>
      <c r="G51" s="21"/>
      <c r="H51" s="152"/>
      <c r="I51" s="21"/>
      <c r="J51" s="203">
        <v>59116</v>
      </c>
      <c r="K51" s="205">
        <v>51671.582200439116</v>
      </c>
      <c r="L51" s="205">
        <v>66560.417799560892</v>
      </c>
    </row>
    <row r="52" spans="1:13" x14ac:dyDescent="0.2">
      <c r="A52" s="25"/>
      <c r="B52" s="26"/>
      <c r="C52" s="26"/>
      <c r="D52" s="27"/>
      <c r="E52" s="21"/>
      <c r="F52" s="21"/>
      <c r="G52" s="21"/>
      <c r="H52" s="152"/>
      <c r="I52" s="21"/>
      <c r="J52" s="203"/>
      <c r="K52" s="205"/>
      <c r="L52" s="205"/>
    </row>
    <row r="53" spans="1:13" x14ac:dyDescent="0.2">
      <c r="A53" s="23" t="s">
        <v>235</v>
      </c>
      <c r="B53" s="19">
        <v>535594</v>
      </c>
      <c r="C53" s="24">
        <f t="shared" ref="C53:C55" si="16">B53-J53</f>
        <v>11376</v>
      </c>
      <c r="D53" s="20">
        <f t="shared" ref="D53:D55" si="17">C53/J53*100</f>
        <v>2.170089542900091</v>
      </c>
      <c r="E53" s="184">
        <f>IF(B53&lt;K53,-1,IF(B53&gt;L53,1,0))</f>
        <v>1</v>
      </c>
      <c r="F53" s="194"/>
      <c r="G53" s="194"/>
      <c r="H53" s="152"/>
      <c r="I53" s="21"/>
      <c r="J53" s="294">
        <v>524218</v>
      </c>
      <c r="K53" s="202">
        <v>475178.67457505112</v>
      </c>
      <c r="L53" s="202">
        <v>515249.32542494888</v>
      </c>
    </row>
    <row r="54" spans="1:13" x14ac:dyDescent="0.2">
      <c r="A54" s="25" t="s">
        <v>236</v>
      </c>
      <c r="B54" s="18">
        <v>252914</v>
      </c>
      <c r="C54" s="26">
        <f t="shared" si="16"/>
        <v>16497</v>
      </c>
      <c r="D54" s="27">
        <f t="shared" si="17"/>
        <v>6.9779245993308443</v>
      </c>
      <c r="E54" s="21">
        <f>IF(B54&lt;K54,-1,IF(B54&gt;L54,1,0))</f>
        <v>1</v>
      </c>
      <c r="F54" s="194"/>
      <c r="G54" s="194"/>
      <c r="H54" s="152"/>
      <c r="I54" s="21"/>
      <c r="J54" s="193">
        <v>236417</v>
      </c>
      <c r="K54" s="205"/>
      <c r="L54" s="205"/>
    </row>
    <row r="55" spans="1:13" x14ac:dyDescent="0.2">
      <c r="A55" s="25" t="s">
        <v>237</v>
      </c>
      <c r="B55" s="18">
        <v>282680</v>
      </c>
      <c r="C55" s="26">
        <f t="shared" si="16"/>
        <v>-5121</v>
      </c>
      <c r="D55" s="27">
        <f t="shared" si="17"/>
        <v>-1.7793544845222913</v>
      </c>
      <c r="E55" s="21">
        <f>IF(B55&lt;K55,-1,IF(B55&gt;L55,1,0))</f>
        <v>0</v>
      </c>
      <c r="F55" s="194"/>
      <c r="G55" s="194"/>
      <c r="H55" s="152"/>
      <c r="I55" s="21"/>
      <c r="J55" s="193">
        <v>287801</v>
      </c>
      <c r="K55" s="205">
        <v>267441.7424708883</v>
      </c>
      <c r="L55" s="205">
        <v>308160.2575291117</v>
      </c>
    </row>
    <row r="56" spans="1:13" x14ac:dyDescent="0.2">
      <c r="A56" s="30"/>
      <c r="B56" s="18"/>
      <c r="C56" s="18"/>
      <c r="D56" s="27"/>
      <c r="E56" s="21"/>
      <c r="F56" s="21"/>
      <c r="G56" s="21"/>
      <c r="H56" s="152"/>
      <c r="I56" s="21"/>
      <c r="J56" s="203"/>
      <c r="K56" s="203"/>
      <c r="L56" s="203"/>
    </row>
    <row r="57" spans="1:13" ht="12" x14ac:dyDescent="0.2">
      <c r="A57" s="11" t="s">
        <v>133</v>
      </c>
      <c r="B57" s="12">
        <v>79219</v>
      </c>
      <c r="C57" s="13">
        <f>B57-J57</f>
        <v>-14213</v>
      </c>
      <c r="D57" s="14">
        <f>C57/J57*100</f>
        <v>-15.212132888089732</v>
      </c>
      <c r="E57" s="15">
        <f>IF(B57&lt;K57,-1,IF(B57&gt;L57,1,0))</f>
        <v>-1</v>
      </c>
      <c r="F57" s="15"/>
      <c r="G57" s="15"/>
      <c r="H57" s="153"/>
      <c r="I57" s="15"/>
      <c r="J57" s="296">
        <v>93432</v>
      </c>
      <c r="K57" s="280">
        <v>85347.436875823434</v>
      </c>
      <c r="L57" s="280">
        <v>101516.56312417657</v>
      </c>
    </row>
    <row r="58" spans="1:13" s="261" customFormat="1" x14ac:dyDescent="0.2">
      <c r="A58" s="17"/>
      <c r="B58" s="35"/>
      <c r="C58" s="19"/>
      <c r="D58" s="20"/>
      <c r="E58" s="21"/>
      <c r="F58" s="21"/>
      <c r="G58" s="21"/>
      <c r="H58" s="152"/>
      <c r="I58" s="21"/>
      <c r="J58" s="193"/>
      <c r="K58" s="203"/>
      <c r="L58" s="203"/>
    </row>
    <row r="59" spans="1:13" x14ac:dyDescent="0.2">
      <c r="A59" s="23" t="s">
        <v>40</v>
      </c>
      <c r="B59" s="19">
        <v>79219</v>
      </c>
      <c r="C59" s="24">
        <f t="shared" ref="C59:C63" si="18">B59-J59</f>
        <v>-14213</v>
      </c>
      <c r="D59" s="20">
        <f t="shared" ref="D59:D63" si="19">C59/J59*100</f>
        <v>-15.212132888089732</v>
      </c>
      <c r="E59" s="21">
        <f>IF(B59&lt;K59,-1,IF(B59&gt;L59,1,0))</f>
        <v>-1</v>
      </c>
      <c r="F59" s="1">
        <f>+B59-F61</f>
        <v>0</v>
      </c>
      <c r="G59" s="1">
        <f>+C59-G61</f>
        <v>0</v>
      </c>
      <c r="H59" s="152"/>
      <c r="I59" s="21"/>
      <c r="J59" s="296">
        <v>93432</v>
      </c>
      <c r="K59" s="280">
        <v>85347.436875823434</v>
      </c>
      <c r="L59" s="280">
        <v>101516.56312417657</v>
      </c>
    </row>
    <row r="60" spans="1:13" x14ac:dyDescent="0.2">
      <c r="A60" s="25" t="s">
        <v>69</v>
      </c>
      <c r="B60" s="18">
        <v>68374</v>
      </c>
      <c r="C60" s="26">
        <f t="shared" si="18"/>
        <v>-12799</v>
      </c>
      <c r="D60" s="27">
        <f t="shared" si="19"/>
        <v>-15.767558178211969</v>
      </c>
      <c r="E60" s="21">
        <f>IF(B60&lt;K60,-1,IF(B60&gt;L60,1,0))</f>
        <v>-1</v>
      </c>
      <c r="F60" s="1">
        <f>+B60-F62</f>
        <v>0</v>
      </c>
      <c r="G60" s="1">
        <f>+C60-G62</f>
        <v>0</v>
      </c>
      <c r="H60" s="152"/>
      <c r="I60" s="21"/>
      <c r="J60" s="203">
        <v>81173</v>
      </c>
      <c r="K60" s="205">
        <v>75014.401687356309</v>
      </c>
      <c r="L60" s="205">
        <v>87331.598312643691</v>
      </c>
    </row>
    <row r="61" spans="1:13" ht="22.2" x14ac:dyDescent="0.2">
      <c r="A61" s="36" t="s">
        <v>199</v>
      </c>
      <c r="B61" s="18">
        <v>59456</v>
      </c>
      <c r="C61" s="26">
        <f t="shared" si="18"/>
        <v>-14417</v>
      </c>
      <c r="D61" s="27">
        <f t="shared" si="19"/>
        <v>-19.515925981075629</v>
      </c>
      <c r="E61" s="21">
        <f>IF(B61&lt;K61,-1,IF(B61&gt;L61,1,0))</f>
        <v>-1</v>
      </c>
      <c r="F61" s="275">
        <f>+B60+B63</f>
        <v>79219</v>
      </c>
      <c r="G61" s="275">
        <f>+C60+C63</f>
        <v>-14213</v>
      </c>
      <c r="H61" s="152"/>
      <c r="I61" s="21"/>
      <c r="J61" s="297">
        <v>73873</v>
      </c>
      <c r="K61" s="282">
        <v>68244.812785286646</v>
      </c>
      <c r="L61" s="282">
        <v>79501.187214713354</v>
      </c>
      <c r="M61" s="298"/>
    </row>
    <row r="62" spans="1:13" ht="12" x14ac:dyDescent="0.2">
      <c r="A62" s="36" t="s">
        <v>134</v>
      </c>
      <c r="B62" s="18">
        <v>8918</v>
      </c>
      <c r="C62" s="26">
        <f t="shared" si="18"/>
        <v>1618</v>
      </c>
      <c r="D62" s="27">
        <f t="shared" si="19"/>
        <v>22.164383561643834</v>
      </c>
      <c r="E62" s="21">
        <f>IF(B62&lt;K62,-1,IF(B62&gt;L62,1,0))</f>
        <v>0</v>
      </c>
      <c r="F62" s="275">
        <f>+B62+B61</f>
        <v>68374</v>
      </c>
      <c r="G62" s="275">
        <f>+C62+C61</f>
        <v>-12799</v>
      </c>
      <c r="H62" s="152"/>
      <c r="I62" s="21"/>
      <c r="J62" s="203">
        <v>7300</v>
      </c>
      <c r="K62" s="205">
        <v>4751.1416505229645</v>
      </c>
      <c r="L62" s="205">
        <v>9848.8583494770355</v>
      </c>
    </row>
    <row r="63" spans="1:13" x14ac:dyDescent="0.2">
      <c r="A63" s="25" t="s">
        <v>70</v>
      </c>
      <c r="B63" s="18">
        <v>10845</v>
      </c>
      <c r="C63" s="26">
        <f t="shared" si="18"/>
        <v>-1414</v>
      </c>
      <c r="D63" s="32">
        <f t="shared" si="19"/>
        <v>-11.534382902357452</v>
      </c>
      <c r="E63" s="21">
        <f>IF(B63&lt;K63,-1,IF(B63&gt;L63,1,0))</f>
        <v>0</v>
      </c>
      <c r="F63" s="21"/>
      <c r="G63" s="21"/>
      <c r="H63" s="152"/>
      <c r="I63" s="21"/>
      <c r="J63" s="203">
        <v>12259</v>
      </c>
      <c r="K63" s="205">
        <v>9381.5237078426999</v>
      </c>
      <c r="L63" s="205">
        <v>15136.4762921573</v>
      </c>
    </row>
    <row r="64" spans="1:13" x14ac:dyDescent="0.2">
      <c r="A64" s="31"/>
      <c r="B64" s="18"/>
      <c r="C64" s="18"/>
      <c r="D64" s="32"/>
      <c r="E64" s="21"/>
      <c r="F64" s="21"/>
      <c r="G64" s="21"/>
      <c r="H64" s="152"/>
      <c r="I64" s="21"/>
      <c r="J64" s="203"/>
      <c r="K64" s="203"/>
      <c r="L64" s="203"/>
    </row>
    <row r="65" spans="1:12" x14ac:dyDescent="0.2">
      <c r="A65" s="23" t="s">
        <v>41</v>
      </c>
      <c r="B65" s="133">
        <v>79219</v>
      </c>
      <c r="C65" s="24">
        <f t="shared" ref="C65:C71" si="20">B65-J65</f>
        <v>-14213</v>
      </c>
      <c r="D65" s="134">
        <f t="shared" ref="D65:D71" si="21">C65/J65*100</f>
        <v>-15.212132888089732</v>
      </c>
      <c r="E65" s="21">
        <f t="shared" ref="E65:E70" si="22">IF(B65&lt;K65,-1,IF(B65&gt;L65,1,0))</f>
        <v>-1</v>
      </c>
      <c r="F65" s="1">
        <f>+B65-F66</f>
        <v>0</v>
      </c>
      <c r="G65" s="1">
        <f>+C65-G66</f>
        <v>0</v>
      </c>
      <c r="H65" s="152"/>
      <c r="I65" s="21"/>
      <c r="J65" s="296">
        <v>93432</v>
      </c>
      <c r="K65" s="280">
        <v>85347.436875823434</v>
      </c>
      <c r="L65" s="280">
        <v>101516.56312417657</v>
      </c>
    </row>
    <row r="66" spans="1:12" x14ac:dyDescent="0.2">
      <c r="A66" s="25" t="s">
        <v>39</v>
      </c>
      <c r="B66" s="18">
        <v>31285</v>
      </c>
      <c r="C66" s="26">
        <f t="shared" si="20"/>
        <v>-4124</v>
      </c>
      <c r="D66" s="27">
        <f t="shared" si="21"/>
        <v>-11.646756474342682</v>
      </c>
      <c r="E66" s="21">
        <f t="shared" si="22"/>
        <v>0</v>
      </c>
      <c r="F66" s="275">
        <f>SUM(B66:B71)</f>
        <v>79219</v>
      </c>
      <c r="G66" s="275">
        <f>SUM(C66:C71)</f>
        <v>-14213</v>
      </c>
      <c r="H66" s="152"/>
      <c r="I66" s="21"/>
      <c r="J66" s="203">
        <v>35409</v>
      </c>
      <c r="K66" s="205">
        <v>30495.502164272672</v>
      </c>
      <c r="L66" s="205">
        <v>40322.497835727328</v>
      </c>
    </row>
    <row r="67" spans="1:12" x14ac:dyDescent="0.2">
      <c r="A67" s="25" t="s">
        <v>29</v>
      </c>
      <c r="B67" s="18">
        <v>19394</v>
      </c>
      <c r="C67" s="26">
        <f t="shared" si="20"/>
        <v>-5696</v>
      </c>
      <c r="D67" s="27">
        <f t="shared" si="21"/>
        <v>-22.702271821442807</v>
      </c>
      <c r="E67" s="21">
        <f t="shared" si="22"/>
        <v>-1</v>
      </c>
      <c r="F67" s="21"/>
      <c r="G67" s="21"/>
      <c r="H67" s="152"/>
      <c r="I67" s="21"/>
      <c r="J67" s="203">
        <v>25090</v>
      </c>
      <c r="K67" s="205">
        <v>21285.35128549016</v>
      </c>
      <c r="L67" s="205">
        <v>28894.64871450984</v>
      </c>
    </row>
    <row r="68" spans="1:12" x14ac:dyDescent="0.2">
      <c r="A68" s="25" t="s">
        <v>30</v>
      </c>
      <c r="B68" s="18">
        <v>13775</v>
      </c>
      <c r="C68" s="26">
        <f t="shared" si="20"/>
        <v>-3470</v>
      </c>
      <c r="D68" s="27">
        <f t="shared" si="21"/>
        <v>-20.121774427370251</v>
      </c>
      <c r="E68" s="21">
        <f t="shared" si="22"/>
        <v>-1</v>
      </c>
      <c r="F68" s="21"/>
      <c r="G68" s="21"/>
      <c r="H68" s="152"/>
      <c r="I68" s="21"/>
      <c r="J68" s="203">
        <v>17245</v>
      </c>
      <c r="K68" s="205">
        <v>14261.790174391148</v>
      </c>
      <c r="L68" s="205">
        <v>20228.20982560885</v>
      </c>
    </row>
    <row r="69" spans="1:12" s="261" customFormat="1" x14ac:dyDescent="0.2">
      <c r="A69" s="25" t="s">
        <v>31</v>
      </c>
      <c r="B69" s="18">
        <v>11144</v>
      </c>
      <c r="C69" s="26">
        <f t="shared" si="20"/>
        <v>-819</v>
      </c>
      <c r="D69" s="27">
        <f t="shared" si="21"/>
        <v>-6.8461088355763602</v>
      </c>
      <c r="E69" s="21">
        <f t="shared" si="22"/>
        <v>0</v>
      </c>
      <c r="F69" s="21"/>
      <c r="G69" s="21"/>
      <c r="H69" s="152"/>
      <c r="I69" s="21"/>
      <c r="J69" s="193">
        <v>11963</v>
      </c>
      <c r="K69" s="205">
        <v>9499.7508727116146</v>
      </c>
      <c r="L69" s="205">
        <v>14426.249127288385</v>
      </c>
    </row>
    <row r="70" spans="1:12" x14ac:dyDescent="0.2">
      <c r="A70" s="25" t="s">
        <v>22</v>
      </c>
      <c r="B70" s="18">
        <v>3407</v>
      </c>
      <c r="C70" s="26">
        <f t="shared" si="20"/>
        <v>-236</v>
      </c>
      <c r="D70" s="27">
        <f t="shared" si="21"/>
        <v>-6.4781773263793569</v>
      </c>
      <c r="E70" s="21">
        <f t="shared" si="22"/>
        <v>0</v>
      </c>
      <c r="F70" s="21"/>
      <c r="G70" s="21"/>
      <c r="H70" s="152"/>
      <c r="I70" s="21"/>
      <c r="J70" s="203">
        <v>3643</v>
      </c>
      <c r="K70" s="205">
        <v>2155.5173951792103</v>
      </c>
      <c r="L70" s="205">
        <v>5130.4826048207897</v>
      </c>
    </row>
    <row r="71" spans="1:12" x14ac:dyDescent="0.2">
      <c r="A71" s="25" t="s">
        <v>10</v>
      </c>
      <c r="B71" s="18">
        <v>214</v>
      </c>
      <c r="C71" s="26">
        <f t="shared" si="20"/>
        <v>132</v>
      </c>
      <c r="D71" s="27">
        <f t="shared" si="21"/>
        <v>160.97560975609758</v>
      </c>
      <c r="E71" s="21">
        <v>0</v>
      </c>
      <c r="F71" s="21"/>
      <c r="G71" s="21"/>
      <c r="H71" s="152"/>
      <c r="I71" s="21"/>
      <c r="J71" s="203">
        <v>82</v>
      </c>
      <c r="K71" s="205" t="s">
        <v>164</v>
      </c>
      <c r="L71" s="205" t="s">
        <v>164</v>
      </c>
    </row>
    <row r="72" spans="1:12" x14ac:dyDescent="0.2">
      <c r="A72" s="31"/>
      <c r="B72" s="35"/>
      <c r="C72" s="18"/>
      <c r="D72" s="27"/>
      <c r="E72" s="21"/>
      <c r="F72" s="21"/>
      <c r="G72" s="21"/>
      <c r="H72" s="152"/>
      <c r="I72" s="21"/>
      <c r="J72" s="203"/>
      <c r="K72" s="203"/>
      <c r="L72" s="203"/>
    </row>
    <row r="73" spans="1:12" ht="12" x14ac:dyDescent="0.2">
      <c r="A73" s="23" t="s">
        <v>135</v>
      </c>
      <c r="B73" s="133">
        <v>79219</v>
      </c>
      <c r="C73" s="24">
        <f t="shared" ref="C73:C80" si="23">B73-J73</f>
        <v>-14213</v>
      </c>
      <c r="D73" s="134">
        <f t="shared" ref="D73:D80" si="24">C73/J73*100</f>
        <v>-15.212132888089732</v>
      </c>
      <c r="E73" s="21">
        <f t="shared" ref="E73:E78" si="25">IF(B73&lt;K73,-1,IF(B73&gt;L73,1,0))</f>
        <v>-1</v>
      </c>
      <c r="F73" s="1">
        <f>+B73-F74</f>
        <v>0</v>
      </c>
      <c r="G73" s="299" t="e">
        <f>+C73-G74</f>
        <v>#VALUE!</v>
      </c>
      <c r="H73" s="152"/>
      <c r="I73" s="21"/>
      <c r="J73" s="296">
        <v>93432</v>
      </c>
      <c r="K73" s="280">
        <v>85347.436875823434</v>
      </c>
      <c r="L73" s="280">
        <v>101516.56312417657</v>
      </c>
    </row>
    <row r="74" spans="1:12" x14ac:dyDescent="0.2">
      <c r="A74" s="25" t="s">
        <v>47</v>
      </c>
      <c r="B74" s="18">
        <v>9576</v>
      </c>
      <c r="C74" s="26">
        <f t="shared" si="23"/>
        <v>-631</v>
      </c>
      <c r="D74" s="32">
        <f t="shared" si="24"/>
        <v>-6.1820319388654843</v>
      </c>
      <c r="E74" s="21">
        <f t="shared" si="25"/>
        <v>0</v>
      </c>
      <c r="F74" s="275">
        <f>SUM(B74:B80)</f>
        <v>79219</v>
      </c>
      <c r="G74" s="275" t="e">
        <f>SUM(C74:C80)</f>
        <v>#VALUE!</v>
      </c>
      <c r="H74" s="152"/>
      <c r="I74" s="21"/>
      <c r="J74" s="203">
        <v>10207</v>
      </c>
      <c r="K74" s="205">
        <v>7804.410296366872</v>
      </c>
      <c r="L74" s="205">
        <v>12609.589703633128</v>
      </c>
    </row>
    <row r="75" spans="1:12" x14ac:dyDescent="0.2">
      <c r="A75" s="25" t="s">
        <v>32</v>
      </c>
      <c r="B75" s="18">
        <v>15601</v>
      </c>
      <c r="C75" s="26">
        <f t="shared" si="23"/>
        <v>-7039</v>
      </c>
      <c r="D75" s="32">
        <f t="shared" si="24"/>
        <v>-31.090989399293285</v>
      </c>
      <c r="E75" s="21">
        <f t="shared" si="25"/>
        <v>-1</v>
      </c>
      <c r="F75" s="21"/>
      <c r="G75" s="21"/>
      <c r="H75" s="152"/>
      <c r="I75" s="21"/>
      <c r="J75" s="203">
        <v>22640</v>
      </c>
      <c r="K75" s="205">
        <v>19279.828705655018</v>
      </c>
      <c r="L75" s="205">
        <v>26000.171294344982</v>
      </c>
    </row>
    <row r="76" spans="1:12" x14ac:dyDescent="0.2">
      <c r="A76" s="25" t="s">
        <v>33</v>
      </c>
      <c r="B76" s="18">
        <v>18913</v>
      </c>
      <c r="C76" s="26">
        <f t="shared" si="23"/>
        <v>-2656</v>
      </c>
      <c r="D76" s="32">
        <f t="shared" si="24"/>
        <v>-12.313969122351523</v>
      </c>
      <c r="E76" s="21">
        <f t="shared" si="25"/>
        <v>0</v>
      </c>
      <c r="F76" s="21"/>
      <c r="G76" s="21"/>
      <c r="H76" s="152"/>
      <c r="I76" s="21"/>
      <c r="J76" s="203">
        <v>21569</v>
      </c>
      <c r="K76" s="205">
        <v>17996.345029905591</v>
      </c>
      <c r="L76" s="205">
        <v>25141.654970094409</v>
      </c>
    </row>
    <row r="77" spans="1:12" x14ac:dyDescent="0.2">
      <c r="A77" s="25" t="s">
        <v>34</v>
      </c>
      <c r="B77" s="18">
        <v>23547</v>
      </c>
      <c r="C77" s="26">
        <f t="shared" si="23"/>
        <v>233</v>
      </c>
      <c r="D77" s="32">
        <f t="shared" si="24"/>
        <v>0.99939950244488285</v>
      </c>
      <c r="E77" s="21">
        <f t="shared" si="25"/>
        <v>0</v>
      </c>
      <c r="F77" s="21"/>
      <c r="G77" s="21"/>
      <c r="H77" s="152"/>
      <c r="I77" s="21"/>
      <c r="J77" s="203">
        <v>23314</v>
      </c>
      <c r="K77" s="205">
        <v>19595.369565210007</v>
      </c>
      <c r="L77" s="205">
        <v>27032.630434789993</v>
      </c>
    </row>
    <row r="78" spans="1:12" s="135" customFormat="1" x14ac:dyDescent="0.2">
      <c r="A78" s="25" t="s">
        <v>113</v>
      </c>
      <c r="B78" s="18">
        <v>5970</v>
      </c>
      <c r="C78" s="26">
        <f t="shared" si="23"/>
        <v>-3101</v>
      </c>
      <c r="D78" s="32">
        <f t="shared" si="24"/>
        <v>-34.185867048836954</v>
      </c>
      <c r="E78" s="21">
        <f t="shared" si="25"/>
        <v>-1</v>
      </c>
      <c r="F78" s="21"/>
      <c r="G78" s="21"/>
      <c r="H78" s="152"/>
      <c r="I78" s="21"/>
      <c r="J78" s="209">
        <v>9071</v>
      </c>
      <c r="K78" s="210">
        <v>6550.6617068531168</v>
      </c>
      <c r="L78" s="210">
        <v>11591.338293146884</v>
      </c>
    </row>
    <row r="79" spans="1:12" x14ac:dyDescent="0.2">
      <c r="A79" s="25" t="s">
        <v>114</v>
      </c>
      <c r="B79" s="18">
        <v>5612</v>
      </c>
      <c r="C79" s="26">
        <f t="shared" si="23"/>
        <v>-1019</v>
      </c>
      <c r="D79" s="32">
        <f t="shared" si="24"/>
        <v>-15.367214598099835</v>
      </c>
      <c r="E79" s="21">
        <f>IF(B79&lt;K79,-1,IF(B79&gt;L79,1,0))</f>
        <v>0</v>
      </c>
      <c r="F79" s="21"/>
      <c r="G79" s="21"/>
      <c r="H79" s="152"/>
      <c r="I79" s="21"/>
      <c r="J79" s="203">
        <v>6631</v>
      </c>
      <c r="K79" s="205">
        <v>4758.5700350561283</v>
      </c>
      <c r="L79" s="205">
        <v>8503.4299649438708</v>
      </c>
    </row>
    <row r="80" spans="1:12" x14ac:dyDescent="0.2">
      <c r="A80" s="25" t="s">
        <v>10</v>
      </c>
      <c r="B80" s="18" t="s">
        <v>164</v>
      </c>
      <c r="C80" s="26" t="e">
        <f t="shared" si="23"/>
        <v>#VALUE!</v>
      </c>
      <c r="D80" s="32" t="e">
        <f t="shared" si="24"/>
        <v>#VALUE!</v>
      </c>
      <c r="E80" s="21">
        <v>0</v>
      </c>
      <c r="F80" s="21"/>
      <c r="G80" s="21"/>
      <c r="H80" s="152"/>
      <c r="I80" s="21"/>
      <c r="J80" s="203" t="s">
        <v>164</v>
      </c>
      <c r="K80" s="205" t="s">
        <v>164</v>
      </c>
      <c r="L80" s="205" t="s">
        <v>164</v>
      </c>
    </row>
    <row r="81" spans="1:12" x14ac:dyDescent="0.2">
      <c r="A81" s="43"/>
      <c r="B81" s="40"/>
      <c r="C81" s="44"/>
      <c r="D81" s="45"/>
      <c r="E81" s="21"/>
      <c r="F81" s="21"/>
      <c r="G81" s="21"/>
      <c r="H81" s="152"/>
      <c r="I81" s="21"/>
      <c r="J81" s="203"/>
      <c r="K81" s="203"/>
      <c r="L81" s="203"/>
    </row>
    <row r="82" spans="1:12" x14ac:dyDescent="0.2">
      <c r="A82" s="11" t="s">
        <v>27</v>
      </c>
      <c r="B82" s="12">
        <v>469093</v>
      </c>
      <c r="C82" s="13">
        <f>B82-J82</f>
        <v>18054</v>
      </c>
      <c r="D82" s="14">
        <f>C82/J82*100</f>
        <v>4.0027580763525989</v>
      </c>
      <c r="E82" s="15">
        <f>IF(B82&lt;K82,-1,IF(B82&gt;L82,1,0))</f>
        <v>1</v>
      </c>
      <c r="F82" s="15"/>
      <c r="G82" s="15"/>
      <c r="H82" s="153"/>
      <c r="I82" s="15"/>
      <c r="J82" s="294">
        <v>451039</v>
      </c>
      <c r="K82" s="202">
        <v>433410.17071150837</v>
      </c>
      <c r="L82" s="202">
        <v>468667.82928849163</v>
      </c>
    </row>
    <row r="83" spans="1:12" s="261" customFormat="1" x14ac:dyDescent="0.2">
      <c r="A83" s="17"/>
      <c r="B83" s="18"/>
      <c r="C83" s="19"/>
      <c r="D83" s="20"/>
      <c r="E83" s="21"/>
      <c r="F83" s="21"/>
      <c r="G83" s="21"/>
      <c r="H83" s="152"/>
      <c r="I83" s="21"/>
      <c r="J83" s="193"/>
      <c r="K83" s="203"/>
      <c r="L83" s="203"/>
    </row>
    <row r="84" spans="1:12" x14ac:dyDescent="0.2">
      <c r="A84" s="23" t="s">
        <v>42</v>
      </c>
      <c r="B84" s="37">
        <v>469093</v>
      </c>
      <c r="C84" s="24">
        <f t="shared" ref="C84:C86" si="26">B84-J84</f>
        <v>18054</v>
      </c>
      <c r="D84" s="38">
        <f t="shared" ref="D84:D86" si="27">C84/J84*100</f>
        <v>4.0027580763525989</v>
      </c>
      <c r="E84" s="21">
        <f>IF(B84&lt;K84,-1,IF(B84&gt;L84,1,0))</f>
        <v>1</v>
      </c>
      <c r="F84" s="1">
        <f>+B84-F85</f>
        <v>0</v>
      </c>
      <c r="G84" s="1">
        <f>+C84-G85</f>
        <v>0</v>
      </c>
      <c r="H84" s="152"/>
      <c r="I84" s="21"/>
      <c r="J84" s="294">
        <v>451039</v>
      </c>
      <c r="K84" s="202">
        <v>433410.17071150837</v>
      </c>
      <c r="L84" s="202">
        <v>468667.82928849163</v>
      </c>
    </row>
    <row r="85" spans="1:12" s="261" customFormat="1" ht="12" x14ac:dyDescent="0.2">
      <c r="A85" s="25" t="s">
        <v>136</v>
      </c>
      <c r="B85" s="18">
        <v>423856</v>
      </c>
      <c r="C85" s="26">
        <f t="shared" si="26"/>
        <v>28853</v>
      </c>
      <c r="D85" s="27">
        <f t="shared" si="27"/>
        <v>7.3045014847988492</v>
      </c>
      <c r="E85" s="21">
        <f>IF(B85&lt;K85,-1,IF(B85&gt;L85,1,0))</f>
        <v>1</v>
      </c>
      <c r="F85" s="275">
        <f>SUM(B85:B87)</f>
        <v>469093</v>
      </c>
      <c r="G85" s="275">
        <f>SUM(C85:C87)</f>
        <v>18054</v>
      </c>
      <c r="H85" s="152"/>
      <c r="I85" s="21"/>
      <c r="J85" s="193">
        <v>395003</v>
      </c>
      <c r="K85" s="205">
        <v>378707.51386172423</v>
      </c>
      <c r="L85" s="205">
        <v>411298.48613827577</v>
      </c>
    </row>
    <row r="86" spans="1:12" ht="12" x14ac:dyDescent="0.2">
      <c r="A86" s="46" t="s">
        <v>137</v>
      </c>
      <c r="B86" s="18">
        <v>33312</v>
      </c>
      <c r="C86" s="26">
        <f t="shared" si="26"/>
        <v>-4541</v>
      </c>
      <c r="D86" s="27">
        <f t="shared" si="27"/>
        <v>-11.996407153990436</v>
      </c>
      <c r="E86" s="21">
        <f>IF(B86&lt;K86,-1,IF(B86&gt;L86,1,0))</f>
        <v>0</v>
      </c>
      <c r="F86" s="21"/>
      <c r="G86" s="21"/>
      <c r="H86" s="152"/>
      <c r="I86" s="21"/>
      <c r="J86" s="203">
        <v>37853</v>
      </c>
      <c r="K86" s="205">
        <v>32167.222045152521</v>
      </c>
      <c r="L86" s="205">
        <v>43538.777954847479</v>
      </c>
    </row>
    <row r="87" spans="1:12" ht="12" x14ac:dyDescent="0.2">
      <c r="A87" s="46" t="s">
        <v>138</v>
      </c>
      <c r="B87" s="18">
        <v>11925</v>
      </c>
      <c r="C87" s="26">
        <f>B87-J87</f>
        <v>-6258</v>
      </c>
      <c r="D87" s="27">
        <f>C87/J87*100</f>
        <v>-34.416762910410824</v>
      </c>
      <c r="E87" s="21">
        <f>IF(B87&lt;K87,-1,IF(B87&gt;L87,1,0))</f>
        <v>-1</v>
      </c>
      <c r="F87" s="21"/>
      <c r="G87" s="21"/>
      <c r="H87" s="152"/>
      <c r="I87" s="21"/>
      <c r="J87" s="203">
        <v>18183</v>
      </c>
      <c r="K87" s="205">
        <v>14851.289736150651</v>
      </c>
      <c r="L87" s="205">
        <v>21514.710263849349</v>
      </c>
    </row>
    <row r="88" spans="1:12" x14ac:dyDescent="0.2">
      <c r="A88" s="31"/>
      <c r="B88" s="18"/>
      <c r="C88" s="18"/>
      <c r="D88" s="27"/>
      <c r="E88" s="21"/>
      <c r="F88" s="21"/>
      <c r="G88" s="21"/>
      <c r="H88" s="152"/>
      <c r="I88" s="21"/>
      <c r="J88" s="203"/>
      <c r="K88" s="203"/>
      <c r="L88" s="203"/>
    </row>
    <row r="89" spans="1:12" s="230" customFormat="1" x14ac:dyDescent="0.2">
      <c r="A89" s="23" t="s">
        <v>43</v>
      </c>
      <c r="B89" s="37">
        <v>469093</v>
      </c>
      <c r="C89" s="24">
        <f t="shared" ref="C89:C95" si="28">B89-J89</f>
        <v>18054</v>
      </c>
      <c r="D89" s="38">
        <f t="shared" ref="D89:D95" si="29">C89/J89*100</f>
        <v>4.0027580763525989</v>
      </c>
      <c r="E89" s="21">
        <f t="shared" ref="E89:E94" si="30">IF(B89&lt;K89,-1,IF(B89&gt;L89,1,0))</f>
        <v>1</v>
      </c>
      <c r="F89" s="1">
        <f>+B89-F90</f>
        <v>0</v>
      </c>
      <c r="G89" s="299">
        <f>+C89-G90</f>
        <v>0</v>
      </c>
      <c r="H89" s="152"/>
      <c r="I89" s="21"/>
      <c r="J89" s="294">
        <v>451039</v>
      </c>
      <c r="K89" s="202">
        <v>433410.17071150837</v>
      </c>
      <c r="L89" s="202">
        <v>468667.82928849163</v>
      </c>
    </row>
    <row r="90" spans="1:12" s="230" customFormat="1" x14ac:dyDescent="0.2">
      <c r="A90" s="25" t="s">
        <v>39</v>
      </c>
      <c r="B90" s="18">
        <v>139772</v>
      </c>
      <c r="C90" s="26">
        <f t="shared" si="28"/>
        <v>6715</v>
      </c>
      <c r="D90" s="27">
        <f t="shared" si="29"/>
        <v>5.0467093050346845</v>
      </c>
      <c r="E90" s="21">
        <f t="shared" si="30"/>
        <v>0</v>
      </c>
      <c r="F90" s="275">
        <f>SUM(B90:B95)</f>
        <v>469093</v>
      </c>
      <c r="G90" s="275">
        <f>SUM(C90:C95)</f>
        <v>18054</v>
      </c>
      <c r="H90" s="152"/>
      <c r="I90" s="21"/>
      <c r="J90" s="300">
        <v>133057</v>
      </c>
      <c r="K90" s="205">
        <v>123550.79302720836</v>
      </c>
      <c r="L90" s="205">
        <v>142563.20697279164</v>
      </c>
    </row>
    <row r="91" spans="1:12" s="230" customFormat="1" x14ac:dyDescent="0.2">
      <c r="A91" s="25" t="s">
        <v>29</v>
      </c>
      <c r="B91" s="18">
        <v>44216</v>
      </c>
      <c r="C91" s="26">
        <f t="shared" si="28"/>
        <v>-2248</v>
      </c>
      <c r="D91" s="27">
        <f t="shared" si="29"/>
        <v>-4.8381542699724518</v>
      </c>
      <c r="E91" s="21">
        <f t="shared" si="30"/>
        <v>0</v>
      </c>
      <c r="F91" s="21"/>
      <c r="G91" s="21"/>
      <c r="H91" s="152"/>
      <c r="I91" s="21"/>
      <c r="J91" s="300">
        <v>46464</v>
      </c>
      <c r="K91" s="205">
        <v>41352.057807213067</v>
      </c>
      <c r="L91" s="205">
        <v>51575.942192786933</v>
      </c>
    </row>
    <row r="92" spans="1:12" s="34" customFormat="1" x14ac:dyDescent="0.2">
      <c r="A92" s="25" t="s">
        <v>30</v>
      </c>
      <c r="B92" s="18">
        <v>47081</v>
      </c>
      <c r="C92" s="26">
        <f t="shared" si="28"/>
        <v>547</v>
      </c>
      <c r="D92" s="27">
        <f t="shared" si="29"/>
        <v>1.1754845919112906</v>
      </c>
      <c r="E92" s="21">
        <f t="shared" si="30"/>
        <v>0</v>
      </c>
      <c r="F92" s="21"/>
      <c r="G92" s="21"/>
      <c r="H92" s="152"/>
      <c r="I92" s="21"/>
      <c r="J92" s="206">
        <v>46534</v>
      </c>
      <c r="K92" s="205">
        <v>41295.192027243414</v>
      </c>
      <c r="L92" s="205">
        <v>51772.807972756586</v>
      </c>
    </row>
    <row r="93" spans="1:12" s="34" customFormat="1" x14ac:dyDescent="0.2">
      <c r="A93" s="25" t="s">
        <v>31</v>
      </c>
      <c r="B93" s="18">
        <v>79294</v>
      </c>
      <c r="C93" s="26">
        <f t="shared" si="28"/>
        <v>1615</v>
      </c>
      <c r="D93" s="27">
        <f t="shared" si="29"/>
        <v>2.0790689890446581</v>
      </c>
      <c r="E93" s="21">
        <f t="shared" si="30"/>
        <v>0</v>
      </c>
      <c r="F93" s="21"/>
      <c r="G93" s="21"/>
      <c r="H93" s="152"/>
      <c r="I93" s="21"/>
      <c r="J93" s="206">
        <v>77679</v>
      </c>
      <c r="K93" s="205">
        <v>70780.655984933896</v>
      </c>
      <c r="L93" s="205">
        <v>84577.344015066104</v>
      </c>
    </row>
    <row r="94" spans="1:12" s="34" customFormat="1" x14ac:dyDescent="0.2">
      <c r="A94" s="25" t="s">
        <v>22</v>
      </c>
      <c r="B94" s="18">
        <v>158545</v>
      </c>
      <c r="C94" s="26">
        <f t="shared" si="28"/>
        <v>11698</v>
      </c>
      <c r="D94" s="27">
        <f t="shared" si="29"/>
        <v>7.9661143911690395</v>
      </c>
      <c r="E94" s="21">
        <f t="shared" si="30"/>
        <v>1</v>
      </c>
      <c r="F94" s="21"/>
      <c r="G94" s="21"/>
      <c r="H94" s="152"/>
      <c r="I94" s="21"/>
      <c r="J94" s="206">
        <v>146847</v>
      </c>
      <c r="K94" s="205">
        <v>136605.71082926451</v>
      </c>
      <c r="L94" s="205">
        <v>157088.28917073549</v>
      </c>
    </row>
    <row r="95" spans="1:12" s="34" customFormat="1" x14ac:dyDescent="0.2">
      <c r="A95" s="25" t="s">
        <v>10</v>
      </c>
      <c r="B95" s="18">
        <v>185</v>
      </c>
      <c r="C95" s="26">
        <f t="shared" si="28"/>
        <v>-273</v>
      </c>
      <c r="D95" s="27">
        <f t="shared" si="29"/>
        <v>-59.606986899563317</v>
      </c>
      <c r="E95" s="21">
        <v>0</v>
      </c>
      <c r="F95" s="21"/>
      <c r="G95" s="21"/>
      <c r="H95" s="152"/>
      <c r="I95" s="21"/>
      <c r="J95" s="206">
        <v>458</v>
      </c>
      <c r="K95" s="205">
        <v>0</v>
      </c>
      <c r="L95" s="205">
        <v>1029.0240513203998</v>
      </c>
    </row>
    <row r="96" spans="1:12" s="34" customFormat="1" x14ac:dyDescent="0.2">
      <c r="A96" s="31"/>
      <c r="B96" s="35"/>
      <c r="C96" s="18"/>
      <c r="D96" s="27"/>
      <c r="E96" s="21"/>
      <c r="F96" s="21"/>
      <c r="G96" s="21"/>
      <c r="H96" s="152"/>
      <c r="I96" s="21"/>
      <c r="J96" s="206"/>
      <c r="K96" s="193"/>
      <c r="L96" s="193"/>
    </row>
    <row r="97" spans="1:12" s="34" customFormat="1" ht="12" x14ac:dyDescent="0.2">
      <c r="A97" s="23" t="s">
        <v>139</v>
      </c>
      <c r="B97" s="133">
        <v>469093</v>
      </c>
      <c r="C97" s="24">
        <f t="shared" ref="C97:C104" si="31">B97-J97</f>
        <v>18054</v>
      </c>
      <c r="D97" s="134">
        <f t="shared" ref="D97:D104" si="32">C97/J97*100</f>
        <v>4.0027580763525989</v>
      </c>
      <c r="E97" s="21">
        <f t="shared" ref="E97:E103" si="33">IF(B97&lt;K97,-1,IF(B97&gt;L97,1,0))</f>
        <v>1</v>
      </c>
      <c r="F97" s="1">
        <f>+B97-F98</f>
        <v>0</v>
      </c>
      <c r="G97" s="299">
        <f>+C97-G98</f>
        <v>0</v>
      </c>
      <c r="H97" s="152"/>
      <c r="I97" s="21"/>
      <c r="J97" s="294">
        <v>451039</v>
      </c>
      <c r="K97" s="202">
        <v>433410.17071150837</v>
      </c>
      <c r="L97" s="202">
        <v>468667.82928849163</v>
      </c>
    </row>
    <row r="98" spans="1:12" s="34" customFormat="1" x14ac:dyDescent="0.2">
      <c r="A98" s="25" t="s">
        <v>47</v>
      </c>
      <c r="B98" s="18">
        <v>120975</v>
      </c>
      <c r="C98" s="26">
        <f t="shared" si="31"/>
        <v>-629</v>
      </c>
      <c r="D98" s="32">
        <f t="shared" si="32"/>
        <v>-0.51725272194993588</v>
      </c>
      <c r="E98" s="21">
        <f t="shared" si="33"/>
        <v>0</v>
      </c>
      <c r="F98" s="275">
        <f>SUM(B98:B104)</f>
        <v>469093</v>
      </c>
      <c r="G98" s="275">
        <f>SUM(C98:C104)</f>
        <v>18054</v>
      </c>
      <c r="H98" s="152"/>
      <c r="I98" s="21"/>
      <c r="J98" s="206">
        <v>121604</v>
      </c>
      <c r="K98" s="205">
        <v>112530.74569514726</v>
      </c>
      <c r="L98" s="205">
        <v>130677.25430485274</v>
      </c>
    </row>
    <row r="99" spans="1:12" s="34" customFormat="1" x14ac:dyDescent="0.2">
      <c r="A99" s="25" t="s">
        <v>32</v>
      </c>
      <c r="B99" s="18">
        <v>130364</v>
      </c>
      <c r="C99" s="26">
        <f t="shared" si="31"/>
        <v>-5599</v>
      </c>
      <c r="D99" s="32">
        <f t="shared" si="32"/>
        <v>-4.1180321116774419</v>
      </c>
      <c r="E99" s="21">
        <f t="shared" si="33"/>
        <v>0</v>
      </c>
      <c r="F99" s="21"/>
      <c r="G99" s="21"/>
      <c r="H99" s="152"/>
      <c r="I99" s="21"/>
      <c r="J99" s="206">
        <v>135963</v>
      </c>
      <c r="K99" s="205">
        <v>126305.39787691667</v>
      </c>
      <c r="L99" s="205">
        <v>145620.60212308334</v>
      </c>
    </row>
    <row r="100" spans="1:12" s="34" customFormat="1" x14ac:dyDescent="0.2">
      <c r="A100" s="25" t="s">
        <v>33</v>
      </c>
      <c r="B100" s="18">
        <v>122536</v>
      </c>
      <c r="C100" s="26">
        <f t="shared" si="31"/>
        <v>11473</v>
      </c>
      <c r="D100" s="32">
        <f t="shared" si="32"/>
        <v>10.3301729648938</v>
      </c>
      <c r="E100" s="21">
        <f t="shared" si="33"/>
        <v>1</v>
      </c>
      <c r="F100" s="21"/>
      <c r="G100" s="21"/>
      <c r="H100" s="152"/>
      <c r="I100" s="21"/>
      <c r="J100" s="206">
        <v>111063</v>
      </c>
      <c r="K100" s="205">
        <v>102688.15253485546</v>
      </c>
      <c r="L100" s="205">
        <v>119437.84746514454</v>
      </c>
    </row>
    <row r="101" spans="1:12" s="34" customFormat="1" x14ac:dyDescent="0.2">
      <c r="A101" s="25" t="s">
        <v>34</v>
      </c>
      <c r="B101" s="18">
        <v>51683</v>
      </c>
      <c r="C101" s="26">
        <f t="shared" si="31"/>
        <v>5066</v>
      </c>
      <c r="D101" s="32">
        <f t="shared" si="32"/>
        <v>10.867280176759552</v>
      </c>
      <c r="E101" s="21">
        <f t="shared" si="33"/>
        <v>0</v>
      </c>
      <c r="F101" s="21"/>
      <c r="G101" s="21"/>
      <c r="H101" s="152"/>
      <c r="I101" s="21"/>
      <c r="J101" s="206">
        <v>46617</v>
      </c>
      <c r="K101" s="205">
        <v>41490.679547631436</v>
      </c>
      <c r="L101" s="205">
        <v>51743.320452368564</v>
      </c>
    </row>
    <row r="102" spans="1:12" s="34" customFormat="1" x14ac:dyDescent="0.2">
      <c r="A102" s="25" t="s">
        <v>113</v>
      </c>
      <c r="B102" s="18">
        <v>26266</v>
      </c>
      <c r="C102" s="26">
        <f t="shared" si="31"/>
        <v>6604</v>
      </c>
      <c r="D102" s="32">
        <f t="shared" si="32"/>
        <v>33.587630963279423</v>
      </c>
      <c r="E102" s="21">
        <f t="shared" si="33"/>
        <v>1</v>
      </c>
      <c r="F102" s="21"/>
      <c r="G102" s="21"/>
      <c r="H102" s="152"/>
      <c r="I102" s="21"/>
      <c r="J102" s="206">
        <v>19662</v>
      </c>
      <c r="K102" s="205">
        <v>16278.037944697646</v>
      </c>
      <c r="L102" s="205">
        <v>23045.962055302356</v>
      </c>
    </row>
    <row r="103" spans="1:12" s="34" customFormat="1" x14ac:dyDescent="0.2">
      <c r="A103" s="25" t="s">
        <v>114</v>
      </c>
      <c r="B103" s="18">
        <v>17186</v>
      </c>
      <c r="C103" s="26">
        <f t="shared" si="31"/>
        <v>1278</v>
      </c>
      <c r="D103" s="32">
        <f t="shared" si="32"/>
        <v>8.0336937389992453</v>
      </c>
      <c r="E103" s="21">
        <f t="shared" si="33"/>
        <v>0</v>
      </c>
      <c r="F103" s="21"/>
      <c r="G103" s="21"/>
      <c r="H103" s="152"/>
      <c r="I103" s="21"/>
      <c r="J103" s="206">
        <v>15908</v>
      </c>
      <c r="K103" s="205">
        <v>12888.422058276778</v>
      </c>
      <c r="L103" s="205">
        <v>18927.577941723222</v>
      </c>
    </row>
    <row r="104" spans="1:12" s="230" customFormat="1" x14ac:dyDescent="0.2">
      <c r="A104" s="25" t="s">
        <v>10</v>
      </c>
      <c r="B104" s="18">
        <v>83</v>
      </c>
      <c r="C104" s="26">
        <f t="shared" si="31"/>
        <v>-139</v>
      </c>
      <c r="D104" s="32">
        <f t="shared" si="32"/>
        <v>-62.612612612612615</v>
      </c>
      <c r="E104" s="21">
        <v>0</v>
      </c>
      <c r="F104" s="21"/>
      <c r="G104" s="21"/>
      <c r="H104" s="152"/>
      <c r="I104" s="21"/>
      <c r="J104" s="300">
        <v>222</v>
      </c>
      <c r="K104" s="205">
        <v>0</v>
      </c>
      <c r="L104" s="205">
        <v>468.31048472102924</v>
      </c>
    </row>
    <row r="105" spans="1:12" x14ac:dyDescent="0.2">
      <c r="A105" s="47"/>
      <c r="B105" s="48"/>
      <c r="C105" s="49"/>
      <c r="D105" s="50"/>
      <c r="E105" s="21"/>
      <c r="F105" s="21"/>
      <c r="G105" s="21"/>
      <c r="H105" s="152"/>
      <c r="I105" s="21"/>
      <c r="J105" s="203"/>
      <c r="K105" s="203"/>
      <c r="L105" s="203"/>
    </row>
    <row r="106" spans="1:12" x14ac:dyDescent="0.2">
      <c r="A106" s="51" t="s">
        <v>53</v>
      </c>
      <c r="B106" s="52"/>
      <c r="C106" s="53"/>
      <c r="D106" s="54"/>
      <c r="E106" s="15"/>
      <c r="F106" s="15"/>
      <c r="G106" s="15"/>
      <c r="H106" s="153"/>
      <c r="I106" s="15"/>
      <c r="K106" s="301"/>
      <c r="L106" s="301"/>
    </row>
    <row r="107" spans="1:12" s="261" customFormat="1" x14ac:dyDescent="0.2">
      <c r="A107" s="55"/>
      <c r="B107" s="56"/>
      <c r="C107" s="57"/>
      <c r="D107" s="20"/>
      <c r="E107" s="21"/>
      <c r="F107" s="21"/>
      <c r="G107" s="21"/>
      <c r="H107" s="152"/>
      <c r="I107" s="21"/>
      <c r="K107" s="22"/>
      <c r="L107" s="22"/>
    </row>
    <row r="108" spans="1:12" x14ac:dyDescent="0.2">
      <c r="A108" s="58" t="s">
        <v>35</v>
      </c>
      <c r="B108" s="56"/>
      <c r="C108" s="59"/>
      <c r="D108" s="60"/>
      <c r="E108" s="21"/>
      <c r="F108" s="21"/>
      <c r="G108" s="21"/>
      <c r="H108" s="152"/>
      <c r="I108" s="21"/>
      <c r="K108" s="22"/>
      <c r="L108" s="22"/>
    </row>
    <row r="109" spans="1:12" s="261" customFormat="1" x14ac:dyDescent="0.2">
      <c r="A109" s="61" t="s">
        <v>28</v>
      </c>
      <c r="B109" s="62">
        <v>56.721985116790577</v>
      </c>
      <c r="C109" s="50">
        <f t="shared" ref="C109:C111" si="34">B109-J109</f>
        <v>-1.0731264638470037</v>
      </c>
      <c r="D109" s="50">
        <f t="shared" ref="D109:D111" si="35">C109/J109*100</f>
        <v>-1.8567772160968035</v>
      </c>
      <c r="E109" s="21">
        <f>IF(B109&lt;K109,-1,IF(B109&gt;L109,1,0))</f>
        <v>0</v>
      </c>
      <c r="F109" s="21"/>
      <c r="G109" s="21"/>
      <c r="H109" s="152"/>
      <c r="I109" s="21"/>
      <c r="J109" s="63">
        <v>57.795111580637581</v>
      </c>
      <c r="K109" s="63">
        <v>56.457958684728105</v>
      </c>
      <c r="L109" s="63">
        <v>59.132264476547057</v>
      </c>
    </row>
    <row r="110" spans="1:12" s="261" customFormat="1" ht="12" x14ac:dyDescent="0.2">
      <c r="A110" s="61" t="s">
        <v>140</v>
      </c>
      <c r="B110" s="62">
        <v>49.413325509776676</v>
      </c>
      <c r="C110" s="50">
        <f t="shared" si="34"/>
        <v>0.36088836482618092</v>
      </c>
      <c r="D110" s="50">
        <f t="shared" si="35"/>
        <v>0.73571953980543681</v>
      </c>
      <c r="E110" s="21">
        <f>IF(B110&lt;K110,-1,IF(B110&gt;L110,1,0))</f>
        <v>0</v>
      </c>
      <c r="F110" s="21"/>
      <c r="G110" s="21"/>
      <c r="H110" s="152"/>
      <c r="I110" s="21"/>
      <c r="J110" s="63">
        <v>49.052437144950495</v>
      </c>
      <c r="K110" s="63">
        <v>47.687342216080822</v>
      </c>
      <c r="L110" s="63">
        <v>50.417532073820169</v>
      </c>
    </row>
    <row r="111" spans="1:12" s="261" customFormat="1" x14ac:dyDescent="0.2">
      <c r="A111" s="61" t="s">
        <v>37</v>
      </c>
      <c r="B111" s="62">
        <v>43.27801488320943</v>
      </c>
      <c r="C111" s="50">
        <f t="shared" si="34"/>
        <v>1.0731264638470179</v>
      </c>
      <c r="D111" s="50">
        <f t="shared" si="35"/>
        <v>2.5426591658863331</v>
      </c>
      <c r="E111" s="21">
        <f>IF(B111&lt;K111,-1,IF(B111&gt;L111,1,0))</f>
        <v>0</v>
      </c>
      <c r="F111" s="21"/>
      <c r="G111" s="21"/>
      <c r="H111" s="152"/>
      <c r="I111" s="21"/>
      <c r="J111" s="63">
        <v>42.204888419362412</v>
      </c>
      <c r="K111" s="63">
        <v>40.867735523452936</v>
      </c>
      <c r="L111" s="63">
        <v>43.542041315271888</v>
      </c>
    </row>
    <row r="112" spans="1:12" s="261" customFormat="1" x14ac:dyDescent="0.2">
      <c r="A112" s="64"/>
      <c r="B112" s="62"/>
      <c r="C112" s="50"/>
      <c r="D112" s="50"/>
      <c r="E112" s="21"/>
      <c r="F112" s="21"/>
      <c r="G112" s="21"/>
      <c r="H112" s="152"/>
      <c r="I112" s="21"/>
      <c r="J112" s="289"/>
      <c r="K112" s="289"/>
      <c r="L112" s="289"/>
    </row>
    <row r="113" spans="1:12" s="261" customFormat="1" x14ac:dyDescent="0.2">
      <c r="A113" s="58" t="s">
        <v>36</v>
      </c>
      <c r="B113" s="59"/>
      <c r="C113" s="60"/>
      <c r="D113" s="60"/>
      <c r="E113" s="21"/>
      <c r="F113" s="21"/>
      <c r="G113" s="21"/>
      <c r="H113" s="152"/>
      <c r="I113" s="21"/>
      <c r="J113" s="289"/>
      <c r="K113" s="289"/>
      <c r="L113" s="289"/>
    </row>
    <row r="114" spans="1:12" s="261" customFormat="1" ht="12" x14ac:dyDescent="0.2">
      <c r="A114" s="61" t="s">
        <v>141</v>
      </c>
      <c r="B114" s="62">
        <v>12.885056106490916</v>
      </c>
      <c r="C114" s="50">
        <f t="shared" ref="C114:C115" si="36">B114-J114</f>
        <v>-2.2419575743963165</v>
      </c>
      <c r="D114" s="50">
        <f t="shared" ref="D114:D115" si="37">C114/J114*100</f>
        <v>-14.820886803513625</v>
      </c>
      <c r="E114" s="21">
        <f>IF(B114&lt;K114,-1,IF(B114&gt;L114,1,0))</f>
        <v>-1</v>
      </c>
      <c r="F114" s="21"/>
      <c r="G114" s="21"/>
      <c r="H114" s="152"/>
      <c r="I114" s="21"/>
      <c r="J114" s="63">
        <v>15.127013680887233</v>
      </c>
      <c r="K114" s="63">
        <v>13.916744670476822</v>
      </c>
      <c r="L114" s="63">
        <v>16.337282691297645</v>
      </c>
    </row>
    <row r="115" spans="1:12" s="261" customFormat="1" ht="12" x14ac:dyDescent="0.2">
      <c r="A115" s="61" t="s">
        <v>216</v>
      </c>
      <c r="B115" s="62">
        <v>21.722702675447657</v>
      </c>
      <c r="C115" s="50">
        <f t="shared" si="36"/>
        <v>-2.9754273334570627</v>
      </c>
      <c r="D115" s="50">
        <f t="shared" si="37"/>
        <v>-12.047176577272431</v>
      </c>
      <c r="E115" s="21">
        <f>IF(B115&lt;K115,-1,IF(B115&gt;L115,1,0))</f>
        <v>-1</v>
      </c>
      <c r="F115" s="21"/>
      <c r="G115" s="21"/>
      <c r="H115" s="152"/>
      <c r="I115" s="21"/>
      <c r="J115" s="63">
        <v>24.69813000890472</v>
      </c>
      <c r="K115" s="63">
        <v>23.201711738438334</v>
      </c>
      <c r="L115" s="63">
        <v>26.194548279371105</v>
      </c>
    </row>
    <row r="116" spans="1:12" s="261" customFormat="1" x14ac:dyDescent="0.2">
      <c r="A116" s="64"/>
      <c r="B116" s="62"/>
      <c r="C116" s="50"/>
      <c r="D116" s="50"/>
      <c r="E116" s="21"/>
      <c r="F116" s="21"/>
      <c r="G116" s="21"/>
      <c r="H116" s="152"/>
      <c r="I116" s="21"/>
      <c r="J116" s="289"/>
      <c r="K116" s="289"/>
      <c r="L116" s="289"/>
    </row>
    <row r="117" spans="1:12" s="261" customFormat="1" x14ac:dyDescent="0.2">
      <c r="A117" s="58" t="s">
        <v>52</v>
      </c>
      <c r="B117" s="59"/>
      <c r="C117" s="60"/>
      <c r="D117" s="60"/>
      <c r="E117" s="21"/>
      <c r="F117" s="21"/>
      <c r="G117" s="21"/>
      <c r="H117" s="152"/>
      <c r="I117" s="21"/>
      <c r="J117" s="289"/>
      <c r="K117" s="289"/>
      <c r="L117" s="289"/>
    </row>
    <row r="118" spans="1:12" s="261" customFormat="1" ht="12" x14ac:dyDescent="0.2">
      <c r="A118" s="61" t="s">
        <v>217</v>
      </c>
      <c r="B118" s="62">
        <v>63.454034212481844</v>
      </c>
      <c r="C118" s="50">
        <f t="shared" ref="C118:C120" si="38">B118-J118</f>
        <v>0.90963474508469488</v>
      </c>
      <c r="D118" s="50">
        <f t="shared" ref="D118:D120" si="39">C118/J118*100</f>
        <v>1.4543824112642811</v>
      </c>
      <c r="E118" s="21">
        <f>IF(B118&lt;K118,-1,IF(B118&gt;L118,1,0))</f>
        <v>0</v>
      </c>
      <c r="F118" s="21"/>
      <c r="G118" s="21"/>
      <c r="H118" s="152"/>
      <c r="I118" s="21"/>
      <c r="J118" s="63">
        <v>62.544399467397149</v>
      </c>
      <c r="K118" s="63">
        <v>60.559241759701891</v>
      </c>
      <c r="L118" s="63">
        <v>64.529557175092407</v>
      </c>
    </row>
    <row r="119" spans="1:12" x14ac:dyDescent="0.2">
      <c r="A119" s="61" t="s">
        <v>73</v>
      </c>
      <c r="B119" s="62">
        <v>13.842201368947373</v>
      </c>
      <c r="C119" s="50">
        <f t="shared" si="38"/>
        <v>-3.4849411557274745</v>
      </c>
      <c r="D119" s="50">
        <f t="shared" si="39"/>
        <v>-20.112613206503717</v>
      </c>
      <c r="E119" s="21">
        <f>IF(B119&lt;K119,-1,IF(B119&gt;L119,1,0))</f>
        <v>-1</v>
      </c>
      <c r="F119" s="21"/>
      <c r="G119" s="21"/>
      <c r="H119" s="152"/>
      <c r="I119" s="21"/>
      <c r="J119" s="63">
        <v>17.327142524674848</v>
      </c>
      <c r="K119" s="63">
        <v>15.635876798776138</v>
      </c>
      <c r="L119" s="63">
        <v>19.018408250573561</v>
      </c>
    </row>
    <row r="120" spans="1:12" ht="12" x14ac:dyDescent="0.2">
      <c r="A120" s="61" t="s">
        <v>238</v>
      </c>
      <c r="B120" s="62">
        <v>52.778783929618335</v>
      </c>
      <c r="C120" s="50">
        <f t="shared" si="38"/>
        <v>-2.1222305338300842</v>
      </c>
      <c r="D120" s="50">
        <f t="shared" si="39"/>
        <v>-3.8655579583925661</v>
      </c>
      <c r="E120" s="21">
        <f t="shared" ref="E120" si="40">IF(B120&lt;K120,-1,IF(B120&gt;L120,1,0))</f>
        <v>0</v>
      </c>
      <c r="F120" s="21"/>
      <c r="G120" s="21"/>
      <c r="H120" s="152"/>
      <c r="I120" s="21"/>
      <c r="J120" s="63">
        <v>54.901014463448419</v>
      </c>
      <c r="K120" s="63">
        <v>52.278613274682371</v>
      </c>
      <c r="L120" s="63">
        <v>57.52341565221446</v>
      </c>
    </row>
    <row r="121" spans="1:12" x14ac:dyDescent="0.2">
      <c r="A121" s="61"/>
      <c r="B121" s="62"/>
      <c r="C121" s="50"/>
      <c r="D121" s="50"/>
      <c r="E121" s="65"/>
      <c r="F121" s="65"/>
      <c r="G121" s="65"/>
      <c r="H121" s="152"/>
      <c r="I121" s="65"/>
      <c r="J121" s="63"/>
      <c r="K121" s="63"/>
      <c r="L121" s="63"/>
    </row>
    <row r="122" spans="1:12" x14ac:dyDescent="0.2">
      <c r="A122" s="58" t="s">
        <v>115</v>
      </c>
      <c r="B122" s="62"/>
      <c r="C122" s="50"/>
      <c r="D122" s="50"/>
      <c r="E122" s="65"/>
      <c r="F122" s="65"/>
      <c r="G122" s="65"/>
      <c r="H122" s="152"/>
      <c r="I122" s="65"/>
      <c r="J122" s="63"/>
      <c r="K122" s="63"/>
      <c r="L122" s="63"/>
    </row>
    <row r="123" spans="1:12" ht="12.6" thickBot="1" x14ac:dyDescent="0.25">
      <c r="A123" s="290" t="s">
        <v>239</v>
      </c>
      <c r="B123" s="291">
        <v>14.542599938092154</v>
      </c>
      <c r="C123" s="292">
        <f>B123-J123</f>
        <v>-3.0115377049682106</v>
      </c>
      <c r="D123" s="292">
        <f>C123/J123*100</f>
        <v>-17.155714317636985</v>
      </c>
      <c r="E123" s="293">
        <f>IF(B123&lt;K123,-1,IF(B123&gt;L123,1,0))</f>
        <v>-1</v>
      </c>
      <c r="F123" s="65"/>
      <c r="G123" s="65"/>
      <c r="H123" s="152"/>
      <c r="I123" s="65"/>
      <c r="J123" s="255">
        <v>17.554137643060365</v>
      </c>
      <c r="K123" s="255">
        <v>16.271417483786543</v>
      </c>
      <c r="L123" s="255">
        <v>18.836857802334183</v>
      </c>
    </row>
    <row r="124" spans="1:12" s="261" customFormat="1" ht="11.25" customHeight="1" x14ac:dyDescent="0.2">
      <c r="A124" s="359" t="s">
        <v>142</v>
      </c>
      <c r="B124" s="359"/>
      <c r="C124" s="359"/>
      <c r="D124" s="359"/>
      <c r="E124" s="359"/>
      <c r="F124" s="260"/>
      <c r="G124" s="260"/>
      <c r="H124" s="156"/>
      <c r="I124" s="260"/>
    </row>
    <row r="125" spans="1:12" s="261" customFormat="1" ht="11.25" customHeight="1" x14ac:dyDescent="0.2">
      <c r="A125" s="338" t="s">
        <v>143</v>
      </c>
      <c r="B125" s="338"/>
      <c r="C125" s="338"/>
      <c r="D125" s="338"/>
      <c r="E125" s="338"/>
      <c r="F125" s="260"/>
      <c r="G125" s="260"/>
      <c r="H125" s="156"/>
      <c r="I125" s="260"/>
    </row>
    <row r="126" spans="1:12" s="261" customFormat="1" ht="11.25" customHeight="1" x14ac:dyDescent="0.2">
      <c r="A126" s="338" t="s">
        <v>144</v>
      </c>
      <c r="B126" s="338"/>
      <c r="C126" s="338"/>
      <c r="D126" s="338"/>
      <c r="E126" s="338"/>
      <c r="F126" s="260"/>
      <c r="G126" s="260"/>
      <c r="H126" s="156"/>
      <c r="I126" s="260"/>
    </row>
    <row r="127" spans="1:12" s="261" customFormat="1" ht="11.25" customHeight="1" x14ac:dyDescent="0.2">
      <c r="A127" s="338" t="s">
        <v>145</v>
      </c>
      <c r="B127" s="338"/>
      <c r="C127" s="338"/>
      <c r="D127" s="338"/>
      <c r="E127" s="338"/>
      <c r="F127" s="260"/>
      <c r="G127" s="260"/>
      <c r="H127" s="156"/>
      <c r="I127" s="260"/>
    </row>
    <row r="128" spans="1:12" s="261" customFormat="1" ht="11.25" customHeight="1" x14ac:dyDescent="0.2">
      <c r="A128" s="338" t="s">
        <v>165</v>
      </c>
      <c r="B128" s="338"/>
      <c r="C128" s="338"/>
      <c r="D128" s="338"/>
      <c r="E128" s="338"/>
      <c r="F128" s="260"/>
      <c r="G128" s="260"/>
      <c r="H128" s="156"/>
      <c r="I128" s="260"/>
    </row>
    <row r="129" spans="1:33" s="261" customFormat="1" ht="11.25" customHeight="1" x14ac:dyDescent="0.2">
      <c r="A129" s="338" t="s">
        <v>146</v>
      </c>
      <c r="B129" s="338"/>
      <c r="C129" s="338"/>
      <c r="D129" s="338"/>
      <c r="E129" s="338"/>
      <c r="F129" s="260"/>
      <c r="G129" s="260"/>
      <c r="H129" s="156"/>
      <c r="I129" s="260"/>
    </row>
    <row r="130" spans="1:33" s="261" customFormat="1" ht="11.25" customHeight="1" x14ac:dyDescent="0.2">
      <c r="A130" s="338" t="s">
        <v>147</v>
      </c>
      <c r="B130" s="338"/>
      <c r="C130" s="338"/>
      <c r="D130" s="338"/>
      <c r="E130" s="338"/>
      <c r="F130" s="260"/>
      <c r="G130" s="260"/>
      <c r="H130" s="156"/>
      <c r="I130" s="260"/>
    </row>
    <row r="131" spans="1:33" s="261" customFormat="1" ht="11.25" customHeight="1" x14ac:dyDescent="0.2">
      <c r="A131" s="338" t="s">
        <v>148</v>
      </c>
      <c r="B131" s="338"/>
      <c r="C131" s="338"/>
      <c r="D131" s="338"/>
      <c r="E131" s="338"/>
      <c r="F131" s="260"/>
      <c r="G131" s="260"/>
      <c r="H131" s="156"/>
      <c r="I131" s="260"/>
    </row>
    <row r="132" spans="1:33" s="261" customFormat="1" ht="11.25" customHeight="1" x14ac:dyDescent="0.2">
      <c r="A132" s="338" t="s">
        <v>149</v>
      </c>
      <c r="B132" s="338"/>
      <c r="C132" s="338"/>
      <c r="D132" s="338"/>
      <c r="E132" s="338"/>
      <c r="F132" s="260"/>
      <c r="G132" s="260"/>
      <c r="H132" s="156"/>
      <c r="I132" s="260"/>
    </row>
    <row r="133" spans="1:33" s="261" customFormat="1" ht="11.25" customHeight="1" x14ac:dyDescent="0.2">
      <c r="A133" s="338" t="s">
        <v>150</v>
      </c>
      <c r="B133" s="338"/>
      <c r="C133" s="338"/>
      <c r="D133" s="338"/>
      <c r="E133" s="338"/>
      <c r="F133" s="260"/>
      <c r="G133" s="260"/>
      <c r="H133" s="156"/>
      <c r="I133" s="260"/>
    </row>
    <row r="134" spans="1:33" s="261" customFormat="1" ht="11.25" customHeight="1" x14ac:dyDescent="0.2">
      <c r="A134" s="338" t="s">
        <v>151</v>
      </c>
      <c r="B134" s="338"/>
      <c r="C134" s="338"/>
      <c r="D134" s="338"/>
      <c r="E134" s="338"/>
      <c r="F134" s="260"/>
      <c r="G134" s="260"/>
      <c r="H134" s="156"/>
      <c r="I134" s="260"/>
    </row>
    <row r="135" spans="1:33" s="261" customFormat="1" ht="11.25" customHeight="1" x14ac:dyDescent="0.2">
      <c r="A135" s="338" t="s">
        <v>152</v>
      </c>
      <c r="B135" s="338"/>
      <c r="C135" s="338"/>
      <c r="D135" s="338"/>
      <c r="E135" s="338"/>
      <c r="F135" s="260"/>
      <c r="G135" s="260"/>
      <c r="H135" s="156"/>
      <c r="I135" s="260"/>
    </row>
    <row r="136" spans="1:33" s="261" customFormat="1" ht="11.25" customHeight="1" x14ac:dyDescent="0.2">
      <c r="A136" s="338" t="s">
        <v>225</v>
      </c>
      <c r="B136" s="338"/>
      <c r="C136" s="338"/>
      <c r="D136" s="338"/>
      <c r="E136" s="338"/>
      <c r="F136" s="260"/>
      <c r="G136" s="260"/>
      <c r="H136" s="156"/>
      <c r="I136" s="260"/>
    </row>
    <row r="137" spans="1:33" s="261" customFormat="1" ht="11.25" customHeight="1" x14ac:dyDescent="0.2">
      <c r="A137" s="338" t="s">
        <v>218</v>
      </c>
      <c r="B137" s="338"/>
      <c r="C137" s="338"/>
      <c r="D137" s="338"/>
      <c r="E137" s="338"/>
      <c r="F137" s="260"/>
      <c r="G137" s="260"/>
      <c r="H137" s="156"/>
      <c r="I137" s="260"/>
    </row>
    <row r="138" spans="1:33" s="261" customFormat="1" ht="11.25" customHeight="1" x14ac:dyDescent="0.2">
      <c r="A138" s="338" t="s">
        <v>241</v>
      </c>
      <c r="B138" s="338"/>
      <c r="C138" s="338"/>
      <c r="D138" s="338"/>
      <c r="E138" s="338"/>
      <c r="F138" s="260"/>
      <c r="G138" s="260"/>
      <c r="H138" s="156"/>
      <c r="I138" s="260"/>
    </row>
    <row r="139" spans="1:33" s="261" customFormat="1" x14ac:dyDescent="0.2">
      <c r="A139" s="342" t="s">
        <v>240</v>
      </c>
      <c r="B139" s="342"/>
      <c r="C139" s="342"/>
      <c r="D139" s="342"/>
      <c r="E139" s="342"/>
      <c r="F139" s="260"/>
      <c r="G139" s="260"/>
      <c r="H139" s="156"/>
      <c r="I139" s="260"/>
      <c r="J139" s="260"/>
      <c r="K139" s="260"/>
      <c r="L139" s="260"/>
      <c r="M139" s="260"/>
      <c r="N139" s="260"/>
      <c r="O139" s="260"/>
      <c r="P139" s="260"/>
      <c r="Q139" s="260"/>
      <c r="R139" s="260"/>
      <c r="S139" s="260"/>
      <c r="T139" s="260"/>
      <c r="U139" s="260"/>
      <c r="V139" s="260"/>
      <c r="W139" s="260"/>
      <c r="X139" s="260"/>
      <c r="Y139" s="260"/>
      <c r="Z139" s="260"/>
      <c r="AA139" s="260"/>
      <c r="AB139" s="260"/>
      <c r="AC139" s="260"/>
      <c r="AD139" s="260"/>
      <c r="AE139" s="260"/>
      <c r="AF139" s="260"/>
      <c r="AG139" s="260"/>
    </row>
    <row r="140" spans="1:33" s="261" customFormat="1" ht="11.25" customHeight="1" x14ac:dyDescent="0.2">
      <c r="A140" s="338" t="s">
        <v>153</v>
      </c>
      <c r="B140" s="338"/>
      <c r="C140" s="338"/>
      <c r="D140" s="338"/>
      <c r="E140" s="338"/>
      <c r="F140" s="260"/>
      <c r="G140" s="260"/>
      <c r="H140" s="156"/>
      <c r="I140" s="260"/>
    </row>
    <row r="141" spans="1:33" s="261" customFormat="1" ht="11.25" customHeight="1" x14ac:dyDescent="0.2">
      <c r="A141" s="344" t="s">
        <v>263</v>
      </c>
      <c r="B141" s="344"/>
      <c r="C141" s="344"/>
      <c r="D141" s="344"/>
      <c r="E141" s="344"/>
      <c r="F141" s="262"/>
      <c r="G141" s="262"/>
      <c r="H141" s="157"/>
      <c r="I141" s="262"/>
    </row>
    <row r="142" spans="1:33" ht="11.25" hidden="1" customHeight="1" x14ac:dyDescent="0.2">
      <c r="A142" s="67">
        <v>1</v>
      </c>
      <c r="B142" s="67">
        <v>-1</v>
      </c>
      <c r="C142" s="67">
        <v>0</v>
      </c>
      <c r="E142" s="39"/>
      <c r="F142" s="39"/>
      <c r="G142" s="39"/>
      <c r="H142" s="39"/>
      <c r="I142" s="39"/>
    </row>
    <row r="143" spans="1:33" x14ac:dyDescent="0.2">
      <c r="E143" s="39"/>
      <c r="F143" s="1"/>
      <c r="G143" s="1"/>
      <c r="H143" s="158"/>
      <c r="I143" s="1"/>
    </row>
  </sheetData>
  <mergeCells count="31">
    <mergeCell ref="A1:E1"/>
    <mergeCell ref="A2:E2"/>
    <mergeCell ref="A3:E3"/>
    <mergeCell ref="J3:L3"/>
    <mergeCell ref="A4:A5"/>
    <mergeCell ref="C4:D4"/>
    <mergeCell ref="E4:E5"/>
    <mergeCell ref="F4:G4"/>
    <mergeCell ref="H4:I4"/>
    <mergeCell ref="J4:J5"/>
    <mergeCell ref="A132:E132"/>
    <mergeCell ref="K4:L4"/>
    <mergeCell ref="F7:G7"/>
    <mergeCell ref="H7:I7"/>
    <mergeCell ref="A124:E124"/>
    <mergeCell ref="A125:E125"/>
    <mergeCell ref="A126:E126"/>
    <mergeCell ref="A127:E127"/>
    <mergeCell ref="A128:E128"/>
    <mergeCell ref="A129:E129"/>
    <mergeCell ref="A130:E130"/>
    <mergeCell ref="A131:E131"/>
    <mergeCell ref="A139:E139"/>
    <mergeCell ref="A140:E140"/>
    <mergeCell ref="A141:E141"/>
    <mergeCell ref="A133:E133"/>
    <mergeCell ref="A134:E134"/>
    <mergeCell ref="A135:E135"/>
    <mergeCell ref="A136:E136"/>
    <mergeCell ref="A137:E137"/>
    <mergeCell ref="A138:E138"/>
  </mergeCells>
  <conditionalFormatting sqref="A142:C142 E123 E118:E119 E114:E115 E109:E111 E97:E104 E89:E95 E84:E87 E82 E59:E63 E57 E49:E52 E40:E47 E36:E38 E28:E34 E26 E24 E20:E22 E18 E7 E65:E71 E9:E16 E73:E80">
    <cfRule type="iconSet" priority="9">
      <iconSet iconSet="3Arrows" showValue="0">
        <cfvo type="percent" val="0"/>
        <cfvo type="percent" val="33"/>
        <cfvo type="percent" val="67"/>
      </iconSet>
    </cfRule>
  </conditionalFormatting>
  <conditionalFormatting sqref="E121:E122">
    <cfRule type="iconSet" priority="10">
      <iconSet iconSet="3Arrows" showValue="0">
        <cfvo type="percent" val="0"/>
        <cfvo type="percent" val="33"/>
        <cfvo type="percent" val="67"/>
      </iconSet>
    </cfRule>
  </conditionalFormatting>
  <conditionalFormatting sqref="F121:I122">
    <cfRule type="iconSet" priority="8">
      <iconSet iconSet="3Arrows" showValue="0">
        <cfvo type="percent" val="0"/>
        <cfvo type="percent" val="33"/>
        <cfvo type="percent" val="67"/>
      </iconSet>
    </cfRule>
  </conditionalFormatting>
  <conditionalFormatting sqref="F123:I123 F114:I115 F109:I111 F99:I104 F91:I95 F86:I87 F82:I82 F57:I57 F51:I52 F42:I47 F38:I38 F30:I34 F26:I26 F24:G24 F22:G22 F18:I18 F7 F75:I80 F118:I120 F67:I71 F11:I16 H9:I10 H28:I29 H40:I41 H36:I37 H49:I50 F63:I63 H59:I62 H65:I66 H73:I74 H84:I85 H89:I90 H97:I98 H7 I24">
    <cfRule type="iconSet" priority="7">
      <iconSet iconSet="3Arrows" showValue="0">
        <cfvo type="percent" val="0"/>
        <cfvo type="percent" val="33"/>
        <cfvo type="percent" val="67"/>
      </iconSet>
    </cfRule>
  </conditionalFormatting>
  <conditionalFormatting sqref="H4 F4">
    <cfRule type="iconSet" priority="6">
      <iconSet iconSet="3Arrows" showValue="0">
        <cfvo type="percent" val="0"/>
        <cfvo type="percent" val="33"/>
        <cfvo type="percent" val="67"/>
      </iconSet>
    </cfRule>
  </conditionalFormatting>
  <conditionalFormatting sqref="E120">
    <cfRule type="iconSet" priority="5">
      <iconSet iconSet="3Arrows" showValue="0">
        <cfvo type="percent" val="0"/>
        <cfvo type="percent" val="33"/>
        <cfvo type="percent" val="67"/>
      </iconSet>
    </cfRule>
  </conditionalFormatting>
  <conditionalFormatting sqref="F53:I55">
    <cfRule type="iconSet" priority="4">
      <iconSet iconSet="3Arrows" showValue="0">
        <cfvo type="percent" val="0"/>
        <cfvo type="percent" val="33"/>
        <cfvo type="percent" val="67"/>
      </iconSet>
    </cfRule>
  </conditionalFormatting>
  <conditionalFormatting sqref="E53">
    <cfRule type="iconSet" priority="3">
      <iconSet iconSet="3Arrows" showValue="0">
        <cfvo type="percent" val="0"/>
        <cfvo type="percent" val="33"/>
        <cfvo type="percent" val="67"/>
      </iconSet>
    </cfRule>
  </conditionalFormatting>
  <conditionalFormatting sqref="E54">
    <cfRule type="iconSet" priority="2">
      <iconSet iconSet="3Arrows" showValue="0">
        <cfvo type="percent" val="0"/>
        <cfvo type="percent" val="33"/>
        <cfvo type="percent" val="67"/>
      </iconSet>
    </cfRule>
  </conditionalFormatting>
  <conditionalFormatting sqref="E5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80" max="4"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O71" sqref="O71"/>
    </sheetView>
  </sheetViews>
  <sheetFormatPr baseColWidth="10" defaultColWidth="11.44140625" defaultRowHeight="10.199999999999999" x14ac:dyDescent="0.2"/>
  <cols>
    <col min="1" max="1" width="39" style="237" customWidth="1"/>
    <col min="2" max="4" width="9.109375" style="237" customWidth="1"/>
    <col min="5" max="5" width="19.6640625" style="1" customWidth="1"/>
    <col min="6" max="6" width="7.5546875" style="1" bestFit="1" customWidth="1"/>
    <col min="7" max="7" width="8.88671875" style="1" bestFit="1" customWidth="1"/>
    <col min="8" max="8" width="5.6640625" style="158" bestFit="1" customWidth="1"/>
    <col min="9" max="9" width="5.44140625" style="1" customWidth="1"/>
    <col min="10" max="12" width="10.44140625" style="1" bestFit="1" customWidth="1"/>
    <col min="13" max="13" width="4" style="237" bestFit="1" customWidth="1"/>
    <col min="14" max="16384" width="11.44140625" style="237"/>
  </cols>
  <sheetData>
    <row r="1" spans="1:14" x14ac:dyDescent="0.2">
      <c r="A1" s="348" t="s">
        <v>15</v>
      </c>
      <c r="B1" s="348"/>
      <c r="C1" s="348"/>
      <c r="D1" s="348"/>
      <c r="E1" s="348"/>
      <c r="F1" s="240"/>
      <c r="G1" s="240"/>
      <c r="H1" s="149"/>
      <c r="I1" s="240"/>
    </row>
    <row r="2" spans="1:14" x14ac:dyDescent="0.2">
      <c r="A2" s="348" t="s">
        <v>160</v>
      </c>
      <c r="B2" s="348"/>
      <c r="C2" s="348"/>
      <c r="D2" s="348"/>
      <c r="E2" s="348"/>
      <c r="F2" s="240"/>
      <c r="G2" s="240"/>
      <c r="H2" s="149"/>
      <c r="I2" s="240"/>
    </row>
    <row r="3" spans="1:14" ht="10.8" thickBot="1" x14ac:dyDescent="0.25">
      <c r="A3" s="349" t="str">
        <f>+'C1 total'!A3:E3</f>
        <v>I Trimestre 2022</v>
      </c>
      <c r="B3" s="349"/>
      <c r="C3" s="349"/>
      <c r="D3" s="349"/>
      <c r="E3" s="349"/>
      <c r="F3" s="241"/>
      <c r="G3" s="241"/>
      <c r="H3" s="149"/>
      <c r="I3" s="200"/>
      <c r="J3" s="345" t="s">
        <v>229</v>
      </c>
      <c r="K3" s="345"/>
      <c r="L3" s="345"/>
    </row>
    <row r="4" spans="1:14" s="5" customFormat="1" ht="15" customHeight="1" x14ac:dyDescent="0.2">
      <c r="A4" s="340" t="s">
        <v>16</v>
      </c>
      <c r="B4" s="3" t="str">
        <f>+'C1 total'!B4</f>
        <v>I 2022</v>
      </c>
      <c r="C4" s="339" t="s">
        <v>74</v>
      </c>
      <c r="D4" s="339"/>
      <c r="E4" s="352" t="s">
        <v>108</v>
      </c>
      <c r="F4" s="354" t="s">
        <v>200</v>
      </c>
      <c r="G4" s="354"/>
      <c r="H4" s="355" t="s">
        <v>201</v>
      </c>
      <c r="I4" s="356"/>
      <c r="J4" s="346" t="s">
        <v>227</v>
      </c>
      <c r="K4" s="350" t="s">
        <v>75</v>
      </c>
      <c r="L4" s="351"/>
    </row>
    <row r="5" spans="1:14" s="5" customFormat="1" ht="10.8" thickBot="1" x14ac:dyDescent="0.35">
      <c r="A5" s="341"/>
      <c r="B5" s="6" t="str">
        <f>+'C1 total'!B5</f>
        <v>Ene - Mar</v>
      </c>
      <c r="C5" s="6" t="s">
        <v>49</v>
      </c>
      <c r="D5" s="6" t="s">
        <v>48</v>
      </c>
      <c r="E5" s="353"/>
      <c r="F5" s="147"/>
      <c r="G5" s="147"/>
      <c r="H5" s="150" t="s">
        <v>228</v>
      </c>
      <c r="I5" s="147"/>
      <c r="J5" s="347"/>
      <c r="K5" s="239" t="s">
        <v>76</v>
      </c>
      <c r="L5" s="239" t="s">
        <v>77</v>
      </c>
    </row>
    <row r="6" spans="1:14" s="5" customFormat="1" x14ac:dyDescent="0.2">
      <c r="A6" s="7"/>
      <c r="B6" s="8"/>
      <c r="C6" s="8"/>
      <c r="D6" s="9"/>
      <c r="E6" s="4"/>
      <c r="F6" s="4"/>
      <c r="G6" s="4"/>
      <c r="H6" s="151"/>
      <c r="I6" s="4"/>
      <c r="J6" s="4"/>
      <c r="K6" s="39"/>
      <c r="L6" s="39"/>
    </row>
    <row r="7" spans="1:14" s="16" customFormat="1" x14ac:dyDescent="0.2">
      <c r="A7" s="11" t="s">
        <v>17</v>
      </c>
      <c r="B7" s="12">
        <v>2615004</v>
      </c>
      <c r="C7" s="13">
        <f>B7-J7</f>
        <v>24585</v>
      </c>
      <c r="D7" s="14">
        <f>C7/J7*100</f>
        <v>0.9490742617314033</v>
      </c>
      <c r="E7" s="15">
        <f>IF(B7&lt;K7,-1,IF(B7&gt;L7,1,0))</f>
        <v>0</v>
      </c>
      <c r="H7" s="229"/>
      <c r="J7" s="196">
        <v>2590419</v>
      </c>
      <c r="K7" s="202">
        <v>2486291.6010840689</v>
      </c>
      <c r="L7" s="202">
        <v>2694546.3989159311</v>
      </c>
    </row>
    <row r="8" spans="1:14" s="16" customFormat="1" x14ac:dyDescent="0.2">
      <c r="A8" s="17"/>
      <c r="B8" s="18" t="s">
        <v>242</v>
      </c>
      <c r="C8" s="19"/>
      <c r="D8" s="20"/>
      <c r="E8" s="21"/>
      <c r="F8" s="21"/>
      <c r="G8" s="21"/>
      <c r="H8" s="152"/>
      <c r="I8" s="21"/>
      <c r="J8" s="196"/>
      <c r="K8" s="203"/>
      <c r="L8" s="203"/>
    </row>
    <row r="9" spans="1:14" s="16" customFormat="1" x14ac:dyDescent="0.2">
      <c r="A9" s="23" t="s">
        <v>61</v>
      </c>
      <c r="B9" s="19">
        <v>2615004</v>
      </c>
      <c r="C9" s="24">
        <f>B9-J9</f>
        <v>24585</v>
      </c>
      <c r="D9" s="20">
        <f t="shared" ref="D9:D16" si="0">C9/J9*100</f>
        <v>0.9490742617314033</v>
      </c>
      <c r="E9" s="184">
        <f t="shared" ref="E9:E14" si="1">IF(B9&lt;K9,-1,IF(B9&gt;L9,1,0))</f>
        <v>0</v>
      </c>
      <c r="F9" s="219">
        <f>+B9-F10</f>
        <v>0</v>
      </c>
      <c r="G9" s="219">
        <f>+C9-G10</f>
        <v>0</v>
      </c>
      <c r="H9" s="187"/>
      <c r="I9" s="184"/>
      <c r="J9" s="196">
        <v>2590419</v>
      </c>
      <c r="K9" s="202">
        <v>2486291.6010840689</v>
      </c>
      <c r="L9" s="202">
        <v>2694546.3989159311</v>
      </c>
    </row>
    <row r="10" spans="1:14" x14ac:dyDescent="0.2">
      <c r="A10" s="25" t="s">
        <v>60</v>
      </c>
      <c r="B10" s="18">
        <v>569161</v>
      </c>
      <c r="C10" s="26">
        <f>B10-J10</f>
        <v>-453</v>
      </c>
      <c r="D10" s="27">
        <f t="shared" si="0"/>
        <v>-7.9527539702324734E-2</v>
      </c>
      <c r="E10" s="21">
        <f t="shared" si="1"/>
        <v>0</v>
      </c>
      <c r="F10" s="93">
        <f>SUM(B10:B16)</f>
        <v>2615004</v>
      </c>
      <c r="G10" s="93">
        <f>SUM(C10:C16)</f>
        <v>24585</v>
      </c>
      <c r="H10" s="152"/>
      <c r="I10" s="21"/>
      <c r="J10" s="193">
        <v>569614</v>
      </c>
      <c r="K10" s="193">
        <v>528961.8941999902</v>
      </c>
      <c r="L10" s="193">
        <v>610266.1058000098</v>
      </c>
      <c r="N10" s="29"/>
    </row>
    <row r="11" spans="1:14" x14ac:dyDescent="0.2">
      <c r="A11" s="25" t="s">
        <v>39</v>
      </c>
      <c r="B11" s="18">
        <v>424241</v>
      </c>
      <c r="C11" s="26">
        <f t="shared" ref="C11:C16" si="2">B11-J11</f>
        <v>-23805</v>
      </c>
      <c r="D11" s="27">
        <f t="shared" si="0"/>
        <v>-5.3130705329363499</v>
      </c>
      <c r="E11" s="21">
        <f t="shared" si="1"/>
        <v>0</v>
      </c>
      <c r="F11" s="194"/>
      <c r="G11" s="194"/>
      <c r="H11" s="152"/>
      <c r="I11" s="21"/>
      <c r="J11" s="193">
        <v>448046</v>
      </c>
      <c r="K11" s="193">
        <v>408106.02489155642</v>
      </c>
      <c r="L11" s="193">
        <v>487985.97510844358</v>
      </c>
      <c r="N11" s="29"/>
    </row>
    <row r="12" spans="1:14" x14ac:dyDescent="0.2">
      <c r="A12" s="25" t="s">
        <v>29</v>
      </c>
      <c r="B12" s="18">
        <v>374191</v>
      </c>
      <c r="C12" s="26">
        <f t="shared" si="2"/>
        <v>-1508</v>
      </c>
      <c r="D12" s="27">
        <f t="shared" si="0"/>
        <v>-0.40138515141110304</v>
      </c>
      <c r="E12" s="21">
        <f t="shared" si="1"/>
        <v>0</v>
      </c>
      <c r="F12" s="194"/>
      <c r="G12" s="194"/>
      <c r="H12" s="152"/>
      <c r="I12" s="21"/>
      <c r="J12" s="193">
        <v>375699</v>
      </c>
      <c r="K12" s="193">
        <v>342692.51809447439</v>
      </c>
      <c r="L12" s="193">
        <v>408705.48190552561</v>
      </c>
      <c r="N12" s="29"/>
    </row>
    <row r="13" spans="1:14" x14ac:dyDescent="0.2">
      <c r="A13" s="25" t="s">
        <v>30</v>
      </c>
      <c r="B13" s="18">
        <v>326046</v>
      </c>
      <c r="C13" s="26">
        <f t="shared" si="2"/>
        <v>-15236</v>
      </c>
      <c r="D13" s="27">
        <f>C13/J13*100</f>
        <v>-4.4643432703746457</v>
      </c>
      <c r="E13" s="21">
        <f t="shared" si="1"/>
        <v>0</v>
      </c>
      <c r="F13" s="194"/>
      <c r="G13" s="194"/>
      <c r="H13" s="152"/>
      <c r="I13" s="21"/>
      <c r="J13" s="193">
        <v>341282</v>
      </c>
      <c r="K13" s="193">
        <v>314411.11962450051</v>
      </c>
      <c r="L13" s="193">
        <v>368152.88037549949</v>
      </c>
      <c r="N13" s="29"/>
    </row>
    <row r="14" spans="1:14" x14ac:dyDescent="0.2">
      <c r="A14" s="25" t="s">
        <v>31</v>
      </c>
      <c r="B14" s="18">
        <v>450614</v>
      </c>
      <c r="C14" s="26">
        <f t="shared" si="2"/>
        <v>11762</v>
      </c>
      <c r="D14" s="27">
        <f t="shared" si="0"/>
        <v>2.6801746374631992</v>
      </c>
      <c r="E14" s="21">
        <f t="shared" si="1"/>
        <v>0</v>
      </c>
      <c r="F14" s="194"/>
      <c r="G14" s="194"/>
      <c r="H14" s="152"/>
      <c r="I14" s="21"/>
      <c r="J14" s="193">
        <v>438852</v>
      </c>
      <c r="K14" s="193">
        <v>408476.88758732163</v>
      </c>
      <c r="L14" s="193">
        <v>469227.11241267837</v>
      </c>
      <c r="N14" s="29"/>
    </row>
    <row r="15" spans="1:14" x14ac:dyDescent="0.2">
      <c r="A15" s="25" t="s">
        <v>22</v>
      </c>
      <c r="B15" s="18">
        <v>469919</v>
      </c>
      <c r="C15" s="26">
        <f t="shared" si="2"/>
        <v>53899</v>
      </c>
      <c r="D15" s="27">
        <f t="shared" si="0"/>
        <v>12.955867506369886</v>
      </c>
      <c r="E15" s="21">
        <v>0</v>
      </c>
      <c r="F15" s="194"/>
      <c r="G15" s="194"/>
      <c r="H15" s="152"/>
      <c r="I15" s="21"/>
      <c r="J15" s="193">
        <v>416020</v>
      </c>
      <c r="K15" s="193">
        <v>383903.80612411414</v>
      </c>
      <c r="L15" s="193">
        <v>448136.19387588586</v>
      </c>
      <c r="N15" s="29"/>
    </row>
    <row r="16" spans="1:14" x14ac:dyDescent="0.2">
      <c r="A16" s="25" t="s">
        <v>10</v>
      </c>
      <c r="B16" s="18">
        <v>832</v>
      </c>
      <c r="C16" s="26">
        <f t="shared" si="2"/>
        <v>-74</v>
      </c>
      <c r="D16" s="27">
        <f t="shared" si="0"/>
        <v>-8.1677704194260485</v>
      </c>
      <c r="E16" s="21">
        <v>0</v>
      </c>
      <c r="F16" s="194"/>
      <c r="G16" s="194"/>
      <c r="H16" s="152"/>
      <c r="I16" s="21"/>
      <c r="J16" s="193">
        <v>906</v>
      </c>
      <c r="K16" s="193">
        <v>0</v>
      </c>
      <c r="L16" s="193">
        <v>2008.5687404334433</v>
      </c>
      <c r="N16" s="29"/>
    </row>
    <row r="17" spans="1:13" x14ac:dyDescent="0.2">
      <c r="A17" s="30"/>
      <c r="B17" s="18" t="s">
        <v>242</v>
      </c>
      <c r="C17" s="18"/>
      <c r="D17" s="27"/>
      <c r="E17" s="21"/>
      <c r="F17" s="194"/>
      <c r="G17" s="194"/>
      <c r="H17" s="152"/>
      <c r="I17" s="21"/>
      <c r="J17" s="193"/>
      <c r="K17" s="193"/>
      <c r="L17" s="193"/>
    </row>
    <row r="18" spans="1:13" s="16" customFormat="1" x14ac:dyDescent="0.2">
      <c r="A18" s="11" t="s">
        <v>18</v>
      </c>
      <c r="B18" s="12">
        <v>2045843</v>
      </c>
      <c r="C18" s="13">
        <f>B18-J18</f>
        <v>25038</v>
      </c>
      <c r="D18" s="14">
        <f>C18/J18*100</f>
        <v>1.2390111861362181</v>
      </c>
      <c r="E18" s="15">
        <f>IF(B18&lt;K18,-1,IF(B18&gt;L18,1,0))</f>
        <v>0</v>
      </c>
      <c r="F18" s="195"/>
      <c r="G18" s="195"/>
      <c r="H18" s="153"/>
      <c r="I18" s="15"/>
      <c r="J18" s="196">
        <v>2020805</v>
      </c>
      <c r="K18" s="202">
        <v>1934639.6550285802</v>
      </c>
      <c r="L18" s="202">
        <v>2106970.3449714198</v>
      </c>
    </row>
    <row r="19" spans="1:13" s="16" customFormat="1" x14ac:dyDescent="0.2">
      <c r="A19" s="17"/>
      <c r="B19" s="19" t="s">
        <v>242</v>
      </c>
      <c r="C19" s="19"/>
      <c r="D19" s="20"/>
      <c r="E19" s="21"/>
      <c r="F19" s="194"/>
      <c r="G19" s="194"/>
      <c r="H19" s="152"/>
      <c r="I19" s="21"/>
      <c r="J19" s="196"/>
      <c r="K19" s="203"/>
      <c r="L19" s="203"/>
    </row>
    <row r="20" spans="1:13" s="16" customFormat="1" x14ac:dyDescent="0.2">
      <c r="A20" s="23" t="s">
        <v>19</v>
      </c>
      <c r="B20" s="19">
        <v>1447673</v>
      </c>
      <c r="C20" s="24">
        <f t="shared" ref="C20:C22" si="3">B20-J20</f>
        <v>-12615</v>
      </c>
      <c r="D20" s="20">
        <f t="shared" ref="D20:D22" si="4">C20/J20*100</f>
        <v>-0.86387068852171633</v>
      </c>
      <c r="E20" s="184">
        <f>IF(B20&lt;K20,-1,IF(B20&gt;L20,1,0))</f>
        <v>0</v>
      </c>
      <c r="F20" s="219">
        <f>+B20-F21</f>
        <v>0</v>
      </c>
      <c r="G20" s="219">
        <f>+C20-G21</f>
        <v>0</v>
      </c>
      <c r="H20" s="185">
        <f>+B20/1000000</f>
        <v>1.447673</v>
      </c>
      <c r="I20" s="183">
        <f>+C20/1000</f>
        <v>-12.615</v>
      </c>
      <c r="J20" s="196">
        <v>1460288</v>
      </c>
      <c r="K20" s="204">
        <v>1386099.0490099168</v>
      </c>
      <c r="L20" s="204">
        <v>1534476.9509900832</v>
      </c>
      <c r="M20" s="186"/>
    </row>
    <row r="21" spans="1:13" x14ac:dyDescent="0.2">
      <c r="A21" s="25" t="s">
        <v>54</v>
      </c>
      <c r="B21" s="18">
        <v>1289944</v>
      </c>
      <c r="C21" s="26">
        <f t="shared" si="3"/>
        <v>29005</v>
      </c>
      <c r="D21" s="27">
        <f t="shared" si="4"/>
        <v>2.3002698782415325</v>
      </c>
      <c r="E21" s="21">
        <f>IF(B21&lt;K21,-1,IF(B21&gt;L21,1,0))</f>
        <v>0</v>
      </c>
      <c r="F21" s="93">
        <f>SUM(B21:B22)</f>
        <v>1447673</v>
      </c>
      <c r="G21" s="93">
        <f>SUM(C21:C22)</f>
        <v>-12615</v>
      </c>
      <c r="H21" s="154">
        <f>+B21/1000000</f>
        <v>1.289944</v>
      </c>
      <c r="I21" s="148">
        <f t="shared" ref="I21:I22" si="5">+C21/1000</f>
        <v>29.004999999999999</v>
      </c>
      <c r="J21" s="193">
        <v>1260939</v>
      </c>
      <c r="K21" s="205">
        <v>1196044.4786044378</v>
      </c>
      <c r="L21" s="205">
        <v>1325833.5213955622</v>
      </c>
      <c r="M21" s="68"/>
    </row>
    <row r="22" spans="1:13" x14ac:dyDescent="0.2">
      <c r="A22" s="25" t="s">
        <v>55</v>
      </c>
      <c r="B22" s="18">
        <v>157729</v>
      </c>
      <c r="C22" s="26">
        <f t="shared" si="3"/>
        <v>-41620</v>
      </c>
      <c r="D22" s="27">
        <f t="shared" si="4"/>
        <v>-20.877957752484335</v>
      </c>
      <c r="E22" s="21">
        <f>IF(B22&lt;K22,-1,IF(B22&gt;L22,1,0))</f>
        <v>-1</v>
      </c>
      <c r="F22" s="194"/>
      <c r="G22" s="194"/>
      <c r="H22" s="155">
        <f>+B22/1000</f>
        <v>157.72900000000001</v>
      </c>
      <c r="I22" s="148">
        <f t="shared" si="5"/>
        <v>-41.62</v>
      </c>
      <c r="J22" s="193">
        <v>199349</v>
      </c>
      <c r="K22" s="205">
        <v>171038.45448181638</v>
      </c>
      <c r="L22" s="205">
        <v>227659.54551818362</v>
      </c>
      <c r="M22" s="29"/>
    </row>
    <row r="23" spans="1:13" x14ac:dyDescent="0.2">
      <c r="A23" s="31"/>
      <c r="B23" s="18" t="s">
        <v>242</v>
      </c>
      <c r="C23" s="18"/>
      <c r="D23" s="27"/>
      <c r="E23" s="21"/>
      <c r="F23" s="194"/>
      <c r="G23" s="194"/>
      <c r="H23" s="152"/>
      <c r="I23" s="21"/>
      <c r="J23" s="193"/>
      <c r="K23" s="203"/>
      <c r="L23" s="203"/>
    </row>
    <row r="24" spans="1:13" s="16" customFormat="1" x14ac:dyDescent="0.2">
      <c r="A24" s="23" t="s">
        <v>20</v>
      </c>
      <c r="B24" s="19">
        <v>598170</v>
      </c>
      <c r="C24" s="24">
        <f>B24-J24</f>
        <v>37653</v>
      </c>
      <c r="D24" s="20">
        <f>C24/J24*100</f>
        <v>6.7175482634781822</v>
      </c>
      <c r="E24" s="184">
        <f>IF(B24&lt;K24,-1,IF(B24&gt;L24,1,0))</f>
        <v>1</v>
      </c>
      <c r="F24" s="197"/>
      <c r="G24" s="197"/>
      <c r="H24" s="154">
        <f>+B24/1000000</f>
        <v>0.59816999999999998</v>
      </c>
      <c r="I24" s="148">
        <f t="shared" ref="I24" si="6">+C24/1000</f>
        <v>37.652999999999999</v>
      </c>
      <c r="J24" s="196">
        <v>560517</v>
      </c>
      <c r="K24" s="204">
        <v>524679.74450057559</v>
      </c>
      <c r="L24" s="204">
        <v>596354.25549942441</v>
      </c>
    </row>
    <row r="25" spans="1:13" x14ac:dyDescent="0.2">
      <c r="A25" s="30"/>
      <c r="B25" s="18" t="s">
        <v>242</v>
      </c>
      <c r="C25" s="18"/>
      <c r="D25" s="27"/>
      <c r="E25" s="21"/>
      <c r="F25" s="194"/>
      <c r="G25" s="194"/>
      <c r="H25" s="152"/>
      <c r="I25" s="21"/>
      <c r="J25" s="193"/>
      <c r="K25" s="203"/>
      <c r="L25" s="203"/>
    </row>
    <row r="26" spans="1:13" s="16" customFormat="1" ht="12" x14ac:dyDescent="0.2">
      <c r="A26" s="11" t="s">
        <v>129</v>
      </c>
      <c r="B26" s="12">
        <v>1289944</v>
      </c>
      <c r="C26" s="13">
        <f>B26-J26</f>
        <v>29005</v>
      </c>
      <c r="D26" s="14">
        <f>C26/J26*100</f>
        <v>2.3002698782415325</v>
      </c>
      <c r="E26" s="15">
        <f>IF(B26&lt;K26,-1,IF(B26&gt;L26,1,0))</f>
        <v>0</v>
      </c>
      <c r="F26" s="195"/>
      <c r="G26" s="195"/>
      <c r="H26" s="153"/>
      <c r="I26" s="15"/>
      <c r="J26" s="196">
        <v>1260939</v>
      </c>
      <c r="K26" s="202">
        <v>1196044.4786044378</v>
      </c>
      <c r="L26" s="202">
        <v>1325833.5213955622</v>
      </c>
    </row>
    <row r="27" spans="1:13" s="16" customFormat="1" x14ac:dyDescent="0.2">
      <c r="A27" s="17"/>
      <c r="B27" s="18" t="s">
        <v>242</v>
      </c>
      <c r="C27" s="19"/>
      <c r="D27" s="20"/>
      <c r="E27" s="21"/>
      <c r="F27" s="194"/>
      <c r="G27" s="194"/>
      <c r="H27" s="152"/>
      <c r="I27" s="21"/>
      <c r="J27" s="196"/>
      <c r="K27" s="204"/>
      <c r="L27" s="204"/>
    </row>
    <row r="28" spans="1:13" x14ac:dyDescent="0.2">
      <c r="A28" s="23" t="s">
        <v>21</v>
      </c>
      <c r="B28" s="19">
        <v>1289944</v>
      </c>
      <c r="C28" s="24">
        <f t="shared" ref="C28:C33" si="7">B28-J28</f>
        <v>29005</v>
      </c>
      <c r="D28" s="20">
        <f t="shared" ref="D28:D33" si="8">C28/J28*100</f>
        <v>2.3002698782415325</v>
      </c>
      <c r="E28" s="21">
        <f t="shared" ref="E28:E33" si="9">IF(B28&lt;K28,-1,IF(B28&gt;L28,1,0))</f>
        <v>0</v>
      </c>
      <c r="F28" s="219">
        <f>+B28-F29</f>
        <v>0</v>
      </c>
      <c r="G28" s="219">
        <f>+C28-G29</f>
        <v>0</v>
      </c>
      <c r="H28" s="152"/>
      <c r="I28" s="21"/>
      <c r="J28" s="196">
        <v>1260939</v>
      </c>
      <c r="K28" s="202">
        <v>1196044.4786044378</v>
      </c>
      <c r="L28" s="202">
        <v>1325833.5213955622</v>
      </c>
    </row>
    <row r="29" spans="1:13" x14ac:dyDescent="0.2">
      <c r="A29" s="25" t="s">
        <v>39</v>
      </c>
      <c r="B29" s="18">
        <v>143205</v>
      </c>
      <c r="C29" s="26">
        <f t="shared" si="7"/>
        <v>-10209</v>
      </c>
      <c r="D29" s="27">
        <f t="shared" si="8"/>
        <v>-6.6545426101920295</v>
      </c>
      <c r="E29" s="21">
        <f t="shared" si="9"/>
        <v>0</v>
      </c>
      <c r="F29" s="93">
        <f>SUM(B29:B34)</f>
        <v>1289944</v>
      </c>
      <c r="G29" s="93">
        <f>SUM(C29:C34)</f>
        <v>29005</v>
      </c>
      <c r="H29" s="152"/>
      <c r="I29" s="21"/>
      <c r="J29" s="193">
        <v>153414</v>
      </c>
      <c r="K29" s="205">
        <v>130522.02473791092</v>
      </c>
      <c r="L29" s="205">
        <v>176305.97526208908</v>
      </c>
    </row>
    <row r="30" spans="1:13" x14ac:dyDescent="0.2">
      <c r="A30" s="25" t="s">
        <v>29</v>
      </c>
      <c r="B30" s="18">
        <v>303483</v>
      </c>
      <c r="C30" s="26">
        <f t="shared" si="7"/>
        <v>-2768</v>
      </c>
      <c r="D30" s="27">
        <f t="shared" si="8"/>
        <v>-0.90383378339989084</v>
      </c>
      <c r="E30" s="21">
        <f t="shared" si="9"/>
        <v>0</v>
      </c>
      <c r="F30" s="194"/>
      <c r="G30" s="194"/>
      <c r="H30" s="152"/>
      <c r="I30" s="21"/>
      <c r="J30" s="193">
        <v>306251</v>
      </c>
      <c r="K30" s="205">
        <v>277938.87758396956</v>
      </c>
      <c r="L30" s="205">
        <v>334563.12241603044</v>
      </c>
    </row>
    <row r="31" spans="1:13" x14ac:dyDescent="0.2">
      <c r="A31" s="25" t="s">
        <v>30</v>
      </c>
      <c r="B31" s="18">
        <v>297778</v>
      </c>
      <c r="C31" s="26">
        <f t="shared" si="7"/>
        <v>3018</v>
      </c>
      <c r="D31" s="27">
        <f t="shared" si="8"/>
        <v>1.0238838376984667</v>
      </c>
      <c r="E31" s="21">
        <f t="shared" si="9"/>
        <v>0</v>
      </c>
      <c r="F31" s="194"/>
      <c r="G31" s="194"/>
      <c r="H31" s="152"/>
      <c r="I31" s="21"/>
      <c r="J31" s="193">
        <v>294760</v>
      </c>
      <c r="K31" s="205">
        <v>270668.55038568709</v>
      </c>
      <c r="L31" s="205">
        <v>318851.44961431291</v>
      </c>
    </row>
    <row r="32" spans="1:13" x14ac:dyDescent="0.2">
      <c r="A32" s="25" t="s">
        <v>31</v>
      </c>
      <c r="B32" s="18">
        <v>386733</v>
      </c>
      <c r="C32" s="26">
        <f t="shared" si="7"/>
        <v>15065</v>
      </c>
      <c r="D32" s="27">
        <f t="shared" si="8"/>
        <v>4.0533486875383407</v>
      </c>
      <c r="E32" s="21">
        <f t="shared" si="9"/>
        <v>0</v>
      </c>
      <c r="F32" s="194"/>
      <c r="G32" s="194"/>
      <c r="H32" s="152"/>
      <c r="I32" s="21"/>
      <c r="J32" s="193">
        <v>371668</v>
      </c>
      <c r="K32" s="205">
        <v>343403.66378604062</v>
      </c>
      <c r="L32" s="205">
        <v>399932.33621395938</v>
      </c>
    </row>
    <row r="33" spans="1:12" x14ac:dyDescent="0.2">
      <c r="A33" s="25" t="s">
        <v>22</v>
      </c>
      <c r="B33" s="18">
        <v>158296</v>
      </c>
      <c r="C33" s="26">
        <f t="shared" si="7"/>
        <v>23790</v>
      </c>
      <c r="D33" s="27">
        <f t="shared" si="8"/>
        <v>17.686943333382899</v>
      </c>
      <c r="E33" s="21">
        <f t="shared" si="9"/>
        <v>1</v>
      </c>
      <c r="F33" s="194"/>
      <c r="G33" s="194"/>
      <c r="H33" s="152"/>
      <c r="I33" s="21"/>
      <c r="J33" s="193">
        <v>134506</v>
      </c>
      <c r="K33" s="205">
        <v>115918.20164819629</v>
      </c>
      <c r="L33" s="205">
        <v>153093.79835180371</v>
      </c>
    </row>
    <row r="34" spans="1:12" x14ac:dyDescent="0.2">
      <c r="A34" s="25" t="s">
        <v>10</v>
      </c>
      <c r="B34" s="18">
        <v>449</v>
      </c>
      <c r="C34" s="26">
        <f>B34-J34</f>
        <v>109</v>
      </c>
      <c r="D34" s="27">
        <f>C34/J34*100</f>
        <v>32.058823529411768</v>
      </c>
      <c r="E34" s="21">
        <v>0</v>
      </c>
      <c r="F34" s="194"/>
      <c r="G34" s="194"/>
      <c r="H34" s="152"/>
      <c r="I34" s="21"/>
      <c r="J34" s="193">
        <v>340</v>
      </c>
      <c r="K34" s="205" t="s">
        <v>164</v>
      </c>
      <c r="L34" s="205" t="s">
        <v>164</v>
      </c>
    </row>
    <row r="35" spans="1:12" x14ac:dyDescent="0.2">
      <c r="A35" s="31"/>
      <c r="B35" s="18" t="s">
        <v>242</v>
      </c>
      <c r="C35" s="18"/>
      <c r="D35" s="27"/>
      <c r="E35" s="21"/>
      <c r="F35" s="194"/>
      <c r="G35" s="194"/>
      <c r="H35" s="152"/>
      <c r="I35" s="21"/>
      <c r="J35" s="193"/>
      <c r="K35" s="203"/>
      <c r="L35" s="203"/>
    </row>
    <row r="36" spans="1:12" s="16" customFormat="1" ht="12" x14ac:dyDescent="0.2">
      <c r="A36" s="23" t="s">
        <v>130</v>
      </c>
      <c r="B36" s="19">
        <v>1289944</v>
      </c>
      <c r="C36" s="24">
        <f t="shared" ref="C36:C38" si="10">B36-J36</f>
        <v>29005</v>
      </c>
      <c r="D36" s="20">
        <f t="shared" ref="D36:D38" si="11">C36/J36*100</f>
        <v>2.3002698782415325</v>
      </c>
      <c r="E36" s="184">
        <f>IF(B36&lt;K36,-1,IF(B36&gt;L36,1,0))</f>
        <v>0</v>
      </c>
      <c r="F36" s="219">
        <f>+B36-F37</f>
        <v>0</v>
      </c>
      <c r="G36" s="219">
        <f>+C36-G37</f>
        <v>0</v>
      </c>
      <c r="H36" s="187"/>
      <c r="I36" s="184"/>
      <c r="J36" s="196">
        <v>1260939</v>
      </c>
      <c r="K36" s="202">
        <v>1196044.4786044378</v>
      </c>
      <c r="L36" s="202">
        <v>1325833.5213955622</v>
      </c>
    </row>
    <row r="37" spans="1:12" x14ac:dyDescent="0.2">
      <c r="A37" s="25" t="s">
        <v>23</v>
      </c>
      <c r="B37" s="18">
        <v>363763</v>
      </c>
      <c r="C37" s="26">
        <f t="shared" si="10"/>
        <v>-6784</v>
      </c>
      <c r="D37" s="27">
        <f t="shared" si="11"/>
        <v>-1.8308068881950197</v>
      </c>
      <c r="E37" s="21">
        <f>IF(B37&lt;K37,-1,IF(B37&gt;L37,1,0))</f>
        <v>0</v>
      </c>
      <c r="F37" s="93">
        <f>SUM(B37:B38)</f>
        <v>1289944</v>
      </c>
      <c r="G37" s="93">
        <f>SUM(C37:C38)</f>
        <v>29005</v>
      </c>
      <c r="H37" s="152"/>
      <c r="I37" s="21"/>
      <c r="J37" s="193">
        <v>370547</v>
      </c>
      <c r="K37" s="205">
        <v>338739.01655039255</v>
      </c>
      <c r="L37" s="205">
        <v>402354.98344960745</v>
      </c>
    </row>
    <row r="38" spans="1:12" x14ac:dyDescent="0.2">
      <c r="A38" s="25" t="s">
        <v>24</v>
      </c>
      <c r="B38" s="18">
        <v>926181</v>
      </c>
      <c r="C38" s="26">
        <f t="shared" si="10"/>
        <v>35789</v>
      </c>
      <c r="D38" s="27">
        <f t="shared" si="11"/>
        <v>4.0194655836979667</v>
      </c>
      <c r="E38" s="21">
        <f>IF(B38&lt;K38,-1,IF(B38&gt;L38,1,0))</f>
        <v>0</v>
      </c>
      <c r="F38" s="194"/>
      <c r="G38" s="194"/>
      <c r="H38" s="152"/>
      <c r="I38" s="21"/>
      <c r="J38" s="193">
        <v>890392</v>
      </c>
      <c r="K38" s="205">
        <v>834121.24142433016</v>
      </c>
      <c r="L38" s="205">
        <v>946662.75857566984</v>
      </c>
    </row>
    <row r="39" spans="1:12" x14ac:dyDescent="0.2">
      <c r="A39" s="31"/>
      <c r="B39" s="18" t="s">
        <v>242</v>
      </c>
      <c r="C39" s="18"/>
      <c r="D39" s="27"/>
      <c r="E39" s="21"/>
      <c r="F39" s="194"/>
      <c r="G39" s="194"/>
      <c r="H39" s="152"/>
      <c r="I39" s="21"/>
      <c r="J39" s="193"/>
      <c r="K39" s="205"/>
      <c r="L39" s="205"/>
    </row>
    <row r="40" spans="1:12" s="16" customFormat="1" ht="12" x14ac:dyDescent="0.2">
      <c r="A40" s="23" t="s">
        <v>131</v>
      </c>
      <c r="B40" s="19">
        <v>1289944</v>
      </c>
      <c r="C40" s="24">
        <f t="shared" ref="C40:C47" si="12">B40-J40</f>
        <v>29005</v>
      </c>
      <c r="D40" s="20">
        <f t="shared" ref="D40:D47" si="13">C40/J40*100</f>
        <v>2.3002698782415325</v>
      </c>
      <c r="E40" s="184">
        <f t="shared" ref="E40:E46" si="14">IF(B40&lt;K40,-1,IF(B40&gt;L40,1,0))</f>
        <v>0</v>
      </c>
      <c r="F40" s="219">
        <f>+B40-F41</f>
        <v>0</v>
      </c>
      <c r="G40" s="219">
        <f>+C40-G41</f>
        <v>0</v>
      </c>
      <c r="H40" s="187"/>
      <c r="I40" s="184"/>
      <c r="J40" s="196">
        <v>1260939</v>
      </c>
      <c r="K40" s="202">
        <v>1196044.4786044378</v>
      </c>
      <c r="L40" s="202">
        <v>1325833.5213955622</v>
      </c>
    </row>
    <row r="41" spans="1:12" x14ac:dyDescent="0.2">
      <c r="A41" s="25" t="s">
        <v>47</v>
      </c>
      <c r="B41" s="18">
        <v>123034</v>
      </c>
      <c r="C41" s="26">
        <f t="shared" si="12"/>
        <v>-11697</v>
      </c>
      <c r="D41" s="32">
        <f t="shared" si="13"/>
        <v>-8.6817436224773807</v>
      </c>
      <c r="E41" s="21">
        <f t="shared" si="14"/>
        <v>0</v>
      </c>
      <c r="F41" s="93">
        <f>SUM(B41:B47)</f>
        <v>1289944</v>
      </c>
      <c r="G41" s="93">
        <f>SUM(C41:C47)</f>
        <v>29004.999999999985</v>
      </c>
      <c r="H41" s="152"/>
      <c r="I41" s="21"/>
      <c r="J41" s="193">
        <v>134731</v>
      </c>
      <c r="K41" s="205">
        <v>116475.65091235879</v>
      </c>
      <c r="L41" s="205">
        <v>152986.3490876412</v>
      </c>
    </row>
    <row r="42" spans="1:12" x14ac:dyDescent="0.2">
      <c r="A42" s="25" t="s">
        <v>32</v>
      </c>
      <c r="B42" s="18">
        <v>335513</v>
      </c>
      <c r="C42" s="26">
        <f t="shared" si="12"/>
        <v>9158</v>
      </c>
      <c r="D42" s="27">
        <f t="shared" si="13"/>
        <v>2.8061466807617474</v>
      </c>
      <c r="E42" s="21">
        <f t="shared" si="14"/>
        <v>0</v>
      </c>
      <c r="F42" s="194"/>
      <c r="G42" s="194"/>
      <c r="H42" s="152"/>
      <c r="I42" s="21"/>
      <c r="J42" s="193">
        <v>326355</v>
      </c>
      <c r="K42" s="205">
        <v>298085.84623025765</v>
      </c>
      <c r="L42" s="205">
        <v>354624.15376974235</v>
      </c>
    </row>
    <row r="43" spans="1:12" x14ac:dyDescent="0.2">
      <c r="A43" s="25" t="s">
        <v>33</v>
      </c>
      <c r="B43" s="18">
        <v>313380</v>
      </c>
      <c r="C43" s="26">
        <f t="shared" si="12"/>
        <v>12521</v>
      </c>
      <c r="D43" s="27">
        <f t="shared" si="13"/>
        <v>4.1617501886265655</v>
      </c>
      <c r="E43" s="21">
        <f t="shared" si="14"/>
        <v>0</v>
      </c>
      <c r="F43" s="194"/>
      <c r="G43" s="194"/>
      <c r="H43" s="152"/>
      <c r="I43" s="21"/>
      <c r="J43" s="193">
        <v>300859</v>
      </c>
      <c r="K43" s="205">
        <v>269829.27052960906</v>
      </c>
      <c r="L43" s="205">
        <v>331888.72947039094</v>
      </c>
    </row>
    <row r="44" spans="1:12" x14ac:dyDescent="0.2">
      <c r="A44" s="25" t="s">
        <v>34</v>
      </c>
      <c r="B44" s="18">
        <v>236502</v>
      </c>
      <c r="C44" s="26">
        <f t="shared" si="12"/>
        <v>27618</v>
      </c>
      <c r="D44" s="27">
        <f t="shared" si="13"/>
        <v>13.221692422588612</v>
      </c>
      <c r="E44" s="21">
        <f t="shared" si="14"/>
        <v>1</v>
      </c>
      <c r="F44" s="194"/>
      <c r="G44" s="194"/>
      <c r="H44" s="152"/>
      <c r="I44" s="21"/>
      <c r="J44" s="193">
        <v>208884</v>
      </c>
      <c r="K44" s="205">
        <v>182952.71705930145</v>
      </c>
      <c r="L44" s="205">
        <v>234815.28294069855</v>
      </c>
    </row>
    <row r="45" spans="1:12" x14ac:dyDescent="0.2">
      <c r="A45" s="25" t="s">
        <v>113</v>
      </c>
      <c r="B45" s="18">
        <v>65602.999999999985</v>
      </c>
      <c r="C45" s="26">
        <f t="shared" si="12"/>
        <v>7595.9999999999854</v>
      </c>
      <c r="D45" s="27">
        <f t="shared" si="13"/>
        <v>13.094971296567632</v>
      </c>
      <c r="E45" s="21">
        <f t="shared" si="14"/>
        <v>0</v>
      </c>
      <c r="F45" s="194"/>
      <c r="G45" s="194"/>
      <c r="H45" s="152"/>
      <c r="I45" s="21"/>
      <c r="J45" s="193">
        <v>58007</v>
      </c>
      <c r="K45" s="205">
        <v>44018.117525272399</v>
      </c>
      <c r="L45" s="205">
        <v>71995.882474727608</v>
      </c>
    </row>
    <row r="46" spans="1:12" x14ac:dyDescent="0.2">
      <c r="A46" s="25" t="s">
        <v>114</v>
      </c>
      <c r="B46" s="18">
        <v>215272</v>
      </c>
      <c r="C46" s="26">
        <f t="shared" si="12"/>
        <v>-14879</v>
      </c>
      <c r="D46" s="27">
        <f t="shared" si="13"/>
        <v>-6.4648860965192414</v>
      </c>
      <c r="E46" s="21">
        <f t="shared" si="14"/>
        <v>0</v>
      </c>
      <c r="F46" s="194"/>
      <c r="G46" s="194"/>
      <c r="H46" s="152"/>
      <c r="I46" s="21"/>
      <c r="J46" s="193">
        <v>230151</v>
      </c>
      <c r="K46" s="205">
        <v>202039.30750402686</v>
      </c>
      <c r="L46" s="205">
        <v>258262.69249597314</v>
      </c>
    </row>
    <row r="47" spans="1:12" x14ac:dyDescent="0.2">
      <c r="A47" s="25" t="s">
        <v>10</v>
      </c>
      <c r="B47" s="18">
        <v>640</v>
      </c>
      <c r="C47" s="26">
        <f t="shared" si="12"/>
        <v>-1312</v>
      </c>
      <c r="D47" s="27">
        <f t="shared" si="13"/>
        <v>-67.213114754098356</v>
      </c>
      <c r="E47" s="21">
        <v>0</v>
      </c>
      <c r="F47" s="194"/>
      <c r="G47" s="194"/>
      <c r="H47" s="152"/>
      <c r="I47" s="21"/>
      <c r="J47" s="193">
        <v>1952</v>
      </c>
      <c r="K47" s="205">
        <v>0</v>
      </c>
      <c r="L47" s="205">
        <v>3954.2358014345477</v>
      </c>
    </row>
    <row r="48" spans="1:12" x14ac:dyDescent="0.2">
      <c r="A48" s="31"/>
      <c r="B48" s="18" t="s">
        <v>242</v>
      </c>
      <c r="C48" s="18"/>
      <c r="D48" s="27"/>
      <c r="E48" s="21"/>
      <c r="F48" s="194"/>
      <c r="G48" s="194"/>
      <c r="H48" s="152"/>
      <c r="I48" s="21"/>
      <c r="J48" s="193"/>
      <c r="K48" s="203"/>
      <c r="L48" s="203"/>
    </row>
    <row r="49" spans="1:12" s="16" customFormat="1" ht="12" x14ac:dyDescent="0.2">
      <c r="A49" s="23" t="s">
        <v>132</v>
      </c>
      <c r="B49" s="19">
        <v>1289944</v>
      </c>
      <c r="C49" s="24">
        <f t="shared" ref="C49:C51" si="15">B49-J49</f>
        <v>29005</v>
      </c>
      <c r="D49" s="20">
        <f t="shared" ref="D49:D53" si="16">C49/J49*100</f>
        <v>2.3002698782415325</v>
      </c>
      <c r="E49" s="184">
        <f>IF(B49&lt;K49,-1,IF(B49&gt;L49,1,0))</f>
        <v>0</v>
      </c>
      <c r="F49" s="219">
        <f>+B49-F50</f>
        <v>0</v>
      </c>
      <c r="G49" s="219">
        <f>+C49-G50</f>
        <v>0</v>
      </c>
      <c r="H49" s="187"/>
      <c r="I49" s="184"/>
      <c r="J49" s="196">
        <v>1260939</v>
      </c>
      <c r="K49" s="202">
        <v>1196044.4786044378</v>
      </c>
      <c r="L49" s="202">
        <v>1325833.5213955622</v>
      </c>
    </row>
    <row r="50" spans="1:12" x14ac:dyDescent="0.2">
      <c r="A50" s="25" t="s">
        <v>25</v>
      </c>
      <c r="B50" s="18">
        <v>1177442</v>
      </c>
      <c r="C50" s="26">
        <f t="shared" si="15"/>
        <v>79688</v>
      </c>
      <c r="D50" s="27">
        <f t="shared" si="16"/>
        <v>7.2591855734527044</v>
      </c>
      <c r="E50" s="21">
        <f t="shared" ref="E50:E51" si="17">IF(B50&lt;K50,-1,IF(B50&gt;L50,1,0))</f>
        <v>1</v>
      </c>
      <c r="F50" s="93">
        <f>SUM(B50:B51)</f>
        <v>1289944</v>
      </c>
      <c r="G50" s="93">
        <f>SUM(C50:C51)</f>
        <v>29005</v>
      </c>
      <c r="H50" s="152"/>
      <c r="I50" s="21"/>
      <c r="J50" s="193">
        <v>1097754</v>
      </c>
      <c r="K50" s="205">
        <v>1037372.2090536782</v>
      </c>
      <c r="L50" s="205">
        <v>1158135.7909463218</v>
      </c>
    </row>
    <row r="51" spans="1:12" x14ac:dyDescent="0.2">
      <c r="A51" s="25" t="s">
        <v>26</v>
      </c>
      <c r="B51" s="18">
        <v>112502</v>
      </c>
      <c r="C51" s="26">
        <f t="shared" si="15"/>
        <v>-50683</v>
      </c>
      <c r="D51" s="27">
        <f t="shared" si="16"/>
        <v>-31.058614455985538</v>
      </c>
      <c r="E51" s="21">
        <f t="shared" si="17"/>
        <v>-1</v>
      </c>
      <c r="F51" s="194"/>
      <c r="G51" s="194"/>
      <c r="H51" s="152"/>
      <c r="I51" s="21"/>
      <c r="J51" s="193">
        <v>163185</v>
      </c>
      <c r="K51" s="205">
        <v>139588.87616528623</v>
      </c>
      <c r="L51" s="205">
        <v>186781.12383471377</v>
      </c>
    </row>
    <row r="52" spans="1:12" s="249" customFormat="1" x14ac:dyDescent="0.2">
      <c r="A52" s="25"/>
      <c r="B52" s="18"/>
      <c r="C52" s="26"/>
      <c r="D52" s="27"/>
      <c r="E52" s="21"/>
      <c r="F52" s="194"/>
      <c r="G52" s="194"/>
      <c r="H52" s="152"/>
      <c r="I52" s="21"/>
      <c r="J52" s="193"/>
      <c r="K52" s="205"/>
      <c r="L52" s="205"/>
    </row>
    <row r="53" spans="1:12" s="249" customFormat="1" x14ac:dyDescent="0.2">
      <c r="A53" s="23" t="s">
        <v>235</v>
      </c>
      <c r="B53" s="19">
        <v>1289944</v>
      </c>
      <c r="C53" s="24">
        <f t="shared" ref="C53:C55" si="18">B53-J53</f>
        <v>29005</v>
      </c>
      <c r="D53" s="20">
        <f t="shared" si="16"/>
        <v>2.3002698782415325</v>
      </c>
      <c r="E53" s="21">
        <f>IF(B53&lt;K53,-1,IF(B53&gt;L53,1,0))</f>
        <v>0</v>
      </c>
      <c r="F53" s="194"/>
      <c r="G53" s="194"/>
      <c r="H53" s="152"/>
      <c r="I53" s="21"/>
      <c r="J53" s="196">
        <v>1260939</v>
      </c>
      <c r="K53" s="202">
        <v>1188237.9203651864</v>
      </c>
      <c r="L53" s="202">
        <v>1313240.0796348136</v>
      </c>
    </row>
    <row r="54" spans="1:12" s="249" customFormat="1" x14ac:dyDescent="0.2">
      <c r="A54" s="25" t="s">
        <v>236</v>
      </c>
      <c r="B54" s="18">
        <v>738720</v>
      </c>
      <c r="C54" s="26">
        <f t="shared" si="18"/>
        <v>61187</v>
      </c>
      <c r="D54" s="27">
        <f t="shared" ref="D54:D55" si="19">C54/J54*100</f>
        <v>9.0308516337949598</v>
      </c>
      <c r="E54" s="21">
        <f t="shared" ref="E54:E55" si="20">IF(B54&lt;K54,-1,IF(B54&gt;L54,1,0))</f>
        <v>1</v>
      </c>
      <c r="F54" s="194"/>
      <c r="G54" s="194"/>
      <c r="H54" s="152"/>
      <c r="I54" s="21"/>
      <c r="J54" s="193">
        <v>677533</v>
      </c>
      <c r="K54" s="205">
        <v>626799.48332906829</v>
      </c>
      <c r="L54" s="205">
        <v>728266.51667093171</v>
      </c>
    </row>
    <row r="55" spans="1:12" s="249" customFormat="1" x14ac:dyDescent="0.2">
      <c r="A55" s="25" t="s">
        <v>237</v>
      </c>
      <c r="B55" s="18">
        <v>551224</v>
      </c>
      <c r="C55" s="26">
        <f t="shared" si="18"/>
        <v>-32182</v>
      </c>
      <c r="D55" s="27">
        <f t="shared" si="19"/>
        <v>-5.516227121421446</v>
      </c>
      <c r="E55" s="21">
        <f t="shared" si="20"/>
        <v>0</v>
      </c>
      <c r="F55" s="194"/>
      <c r="G55" s="194"/>
      <c r="H55" s="152"/>
      <c r="I55" s="21"/>
      <c r="J55" s="193">
        <v>583406</v>
      </c>
      <c r="K55" s="205">
        <v>546717.86366532301</v>
      </c>
      <c r="L55" s="205">
        <v>620094.13633467699</v>
      </c>
    </row>
    <row r="56" spans="1:12" s="34" customFormat="1" x14ac:dyDescent="0.2">
      <c r="A56" s="30"/>
      <c r="B56" s="18"/>
      <c r="C56" s="18"/>
      <c r="D56" s="27"/>
      <c r="E56" s="21"/>
      <c r="F56" s="194"/>
      <c r="G56" s="194"/>
      <c r="H56" s="152"/>
      <c r="I56" s="21"/>
      <c r="J56" s="206"/>
      <c r="K56" s="203"/>
      <c r="L56" s="203"/>
    </row>
    <row r="57" spans="1:12" s="16" customFormat="1" ht="12" x14ac:dyDescent="0.2">
      <c r="A57" s="11" t="s">
        <v>133</v>
      </c>
      <c r="B57" s="12">
        <v>157729</v>
      </c>
      <c r="C57" s="13">
        <f>B57-J57</f>
        <v>-41620</v>
      </c>
      <c r="D57" s="14">
        <f>C57/J57*100</f>
        <v>-20.877957752484335</v>
      </c>
      <c r="E57" s="188">
        <f>IF(B57&lt;K57,-1,IF(B57&gt;L57,1,0))</f>
        <v>-1</v>
      </c>
      <c r="F57" s="198"/>
      <c r="G57" s="198"/>
      <c r="H57" s="243"/>
      <c r="I57" s="242"/>
      <c r="J57" s="196">
        <v>199349</v>
      </c>
      <c r="K57" s="202">
        <v>171038.45448181638</v>
      </c>
      <c r="L57" s="202">
        <v>227659.54551818362</v>
      </c>
    </row>
    <row r="58" spans="1:12" x14ac:dyDescent="0.2">
      <c r="A58" s="17"/>
      <c r="B58" s="35" t="s">
        <v>242</v>
      </c>
      <c r="C58" s="19"/>
      <c r="D58" s="20"/>
      <c r="E58" s="21"/>
      <c r="F58" s="194"/>
      <c r="G58" s="194"/>
      <c r="H58" s="152"/>
      <c r="I58" s="21"/>
      <c r="J58" s="193"/>
      <c r="K58" s="203"/>
      <c r="L58" s="203"/>
    </row>
    <row r="59" spans="1:12" s="16" customFormat="1" x14ac:dyDescent="0.2">
      <c r="A59" s="23" t="s">
        <v>40</v>
      </c>
      <c r="B59" s="19">
        <v>157729</v>
      </c>
      <c r="C59" s="24">
        <f t="shared" ref="C59:C63" si="21">B59-J59</f>
        <v>-41620</v>
      </c>
      <c r="D59" s="20">
        <f>C59/J59*100</f>
        <v>-20.877957752484335</v>
      </c>
      <c r="E59" s="184">
        <f t="shared" ref="E59:E60" si="22">IF(B59&lt;K59,-1,IF(B59&gt;L59,1,0))</f>
        <v>-1</v>
      </c>
      <c r="F59" s="196">
        <f>+B59-F61</f>
        <v>0</v>
      </c>
      <c r="G59" s="196">
        <f>+C59-G61</f>
        <v>0</v>
      </c>
      <c r="H59" s="187"/>
      <c r="I59" s="184"/>
      <c r="J59" s="196">
        <v>199349</v>
      </c>
      <c r="K59" s="202">
        <v>171038.45448181638</v>
      </c>
      <c r="L59" s="202">
        <v>227659.54551818362</v>
      </c>
    </row>
    <row r="60" spans="1:12" x14ac:dyDescent="0.2">
      <c r="A60" s="25" t="s">
        <v>69</v>
      </c>
      <c r="B60" s="18">
        <v>133166</v>
      </c>
      <c r="C60" s="26">
        <f>B60-J60</f>
        <v>-39215</v>
      </c>
      <c r="D60" s="27">
        <f t="shared" ref="D60:D63" si="23">C60/J60*100</f>
        <v>-22.749026864909705</v>
      </c>
      <c r="E60" s="21">
        <f t="shared" si="22"/>
        <v>-1</v>
      </c>
      <c r="F60" s="193">
        <f>+B60-F62</f>
        <v>0</v>
      </c>
      <c r="G60" s="193">
        <f>+C60-G62</f>
        <v>0</v>
      </c>
      <c r="H60" s="152"/>
      <c r="I60" s="21"/>
      <c r="J60" s="193">
        <v>172381</v>
      </c>
      <c r="K60" s="205">
        <v>150847.80208681806</v>
      </c>
      <c r="L60" s="205">
        <v>193914.19791318194</v>
      </c>
    </row>
    <row r="61" spans="1:12" ht="22.2" x14ac:dyDescent="0.2">
      <c r="A61" s="36" t="s">
        <v>199</v>
      </c>
      <c r="B61" s="18">
        <v>117848</v>
      </c>
      <c r="C61" s="26">
        <f t="shared" si="21"/>
        <v>-44374</v>
      </c>
      <c r="D61" s="27">
        <f t="shared" si="23"/>
        <v>-27.353873087497384</v>
      </c>
      <c r="E61" s="21">
        <f>IF(B61&lt;K61,-1,IF(B61&gt;L61,1,0))</f>
        <v>-1</v>
      </c>
      <c r="F61" s="193">
        <f>+B60+B63</f>
        <v>157729</v>
      </c>
      <c r="G61" s="193">
        <f>+C60+C63</f>
        <v>-41620</v>
      </c>
      <c r="H61" s="152"/>
      <c r="I61" s="21"/>
      <c r="J61" s="207">
        <v>162222</v>
      </c>
      <c r="K61" s="208">
        <v>141326.48894409556</v>
      </c>
      <c r="L61" s="208">
        <v>183117.51105590444</v>
      </c>
    </row>
    <row r="62" spans="1:12" ht="12" x14ac:dyDescent="0.2">
      <c r="A62" s="36" t="s">
        <v>134</v>
      </c>
      <c r="B62" s="18">
        <v>15318</v>
      </c>
      <c r="C62" s="26">
        <f t="shared" si="21"/>
        <v>5159</v>
      </c>
      <c r="D62" s="27">
        <f t="shared" si="23"/>
        <v>50.7825573383207</v>
      </c>
      <c r="E62" s="21">
        <f>IF(B62&lt;K62,-1,IF(B62&gt;L62,1,0))</f>
        <v>1</v>
      </c>
      <c r="F62" s="193">
        <f>+B62+B61</f>
        <v>133166</v>
      </c>
      <c r="G62" s="193">
        <f>+C62+C61</f>
        <v>-39215</v>
      </c>
      <c r="H62" s="152"/>
      <c r="I62" s="21"/>
      <c r="J62" s="193">
        <v>10159</v>
      </c>
      <c r="K62" s="205">
        <v>5066.8543446383483</v>
      </c>
      <c r="L62" s="205">
        <v>15251.145655361652</v>
      </c>
    </row>
    <row r="63" spans="1:12" x14ac:dyDescent="0.2">
      <c r="A63" s="25" t="s">
        <v>70</v>
      </c>
      <c r="B63" s="18">
        <v>24563</v>
      </c>
      <c r="C63" s="26">
        <f t="shared" si="21"/>
        <v>-2405</v>
      </c>
      <c r="D63" s="32">
        <f t="shared" si="23"/>
        <v>-8.9179768614654407</v>
      </c>
      <c r="E63" s="21">
        <f>IF(B63&lt;K63,-1,IF(B63&gt;L63,1,0))</f>
        <v>0</v>
      </c>
      <c r="F63" s="194"/>
      <c r="G63" s="194"/>
      <c r="H63" s="152"/>
      <c r="I63" s="21"/>
      <c r="J63" s="193">
        <v>26968</v>
      </c>
      <c r="K63" s="205">
        <v>15792.501442232327</v>
      </c>
      <c r="L63" s="205">
        <v>38143.498557767671</v>
      </c>
    </row>
    <row r="64" spans="1:12" x14ac:dyDescent="0.2">
      <c r="A64" s="31"/>
      <c r="B64" s="18" t="s">
        <v>242</v>
      </c>
      <c r="C64" s="18"/>
      <c r="D64" s="32"/>
      <c r="E64" s="21"/>
      <c r="F64" s="194"/>
      <c r="G64" s="194"/>
      <c r="H64" s="152"/>
      <c r="I64" s="21"/>
      <c r="J64" s="193"/>
      <c r="K64" s="203"/>
      <c r="L64" s="203"/>
    </row>
    <row r="65" spans="1:16" s="189" customFormat="1" x14ac:dyDescent="0.2">
      <c r="A65" s="23" t="s">
        <v>41</v>
      </c>
      <c r="B65" s="37">
        <v>157729</v>
      </c>
      <c r="C65" s="24">
        <f t="shared" ref="C65:C70" si="24">B65-J65</f>
        <v>-41620</v>
      </c>
      <c r="D65" s="38">
        <f t="shared" ref="D65:D70" si="25">C65/J65*100</f>
        <v>-20.877957752484335</v>
      </c>
      <c r="E65" s="184">
        <f t="shared" ref="E65:E70" si="26">IF(B65&lt;K65,-1,IF(B65&gt;L65,1,0))</f>
        <v>-1</v>
      </c>
      <c r="F65" s="219">
        <f>+B65-F66</f>
        <v>0</v>
      </c>
      <c r="G65" s="219" t="e">
        <f>+C65-G66</f>
        <v>#VALUE!</v>
      </c>
      <c r="H65" s="187"/>
      <c r="I65" s="184"/>
      <c r="J65" s="196">
        <v>199349</v>
      </c>
      <c r="K65" s="202">
        <v>171038.45448181638</v>
      </c>
      <c r="L65" s="202">
        <v>227659.54551818362</v>
      </c>
      <c r="M65" s="16"/>
    </row>
    <row r="66" spans="1:16" s="10" customFormat="1" x14ac:dyDescent="0.2">
      <c r="A66" s="25" t="s">
        <v>39</v>
      </c>
      <c r="B66" s="18">
        <v>63481</v>
      </c>
      <c r="C66" s="26">
        <f t="shared" si="24"/>
        <v>-12962</v>
      </c>
      <c r="D66" s="27">
        <f t="shared" si="25"/>
        <v>-16.956425048729116</v>
      </c>
      <c r="E66" s="21">
        <f t="shared" si="26"/>
        <v>0</v>
      </c>
      <c r="F66" s="93">
        <f>SUM(B66:B71)</f>
        <v>157729</v>
      </c>
      <c r="G66" s="93" t="e">
        <f>SUM(C66:C71)</f>
        <v>#VALUE!</v>
      </c>
      <c r="H66" s="152"/>
      <c r="I66" s="21"/>
      <c r="J66" s="203">
        <v>76443</v>
      </c>
      <c r="K66" s="205">
        <v>61451.866767544656</v>
      </c>
      <c r="L66" s="205">
        <v>91434.133232455351</v>
      </c>
    </row>
    <row r="67" spans="1:16" s="10" customFormat="1" x14ac:dyDescent="0.2">
      <c r="A67" s="25" t="s">
        <v>29</v>
      </c>
      <c r="B67" s="18">
        <v>44370</v>
      </c>
      <c r="C67" s="26">
        <f t="shared" si="24"/>
        <v>-3460</v>
      </c>
      <c r="D67" s="27">
        <f t="shared" si="25"/>
        <v>-7.2339535856157227</v>
      </c>
      <c r="E67" s="21">
        <f t="shared" si="26"/>
        <v>0</v>
      </c>
      <c r="F67" s="194"/>
      <c r="G67" s="194"/>
      <c r="H67" s="152"/>
      <c r="I67" s="21"/>
      <c r="J67" s="203">
        <v>47830</v>
      </c>
      <c r="K67" s="205">
        <v>36843.196324636505</v>
      </c>
      <c r="L67" s="205">
        <v>58816.803675363495</v>
      </c>
    </row>
    <row r="68" spans="1:16" s="10" customFormat="1" x14ac:dyDescent="0.2">
      <c r="A68" s="25" t="s">
        <v>30</v>
      </c>
      <c r="B68" s="18">
        <v>14942</v>
      </c>
      <c r="C68" s="26">
        <f t="shared" si="24"/>
        <v>-18177</v>
      </c>
      <c r="D68" s="27">
        <f t="shared" si="25"/>
        <v>-54.883903499501798</v>
      </c>
      <c r="E68" s="21">
        <f t="shared" si="26"/>
        <v>-1</v>
      </c>
      <c r="F68" s="194"/>
      <c r="G68" s="194"/>
      <c r="H68" s="152"/>
      <c r="I68" s="21"/>
      <c r="J68" s="203">
        <v>33119</v>
      </c>
      <c r="K68" s="205">
        <v>22234.049766316442</v>
      </c>
      <c r="L68" s="205">
        <v>44003.950233683558</v>
      </c>
    </row>
    <row r="69" spans="1:16" s="10" customFormat="1" x14ac:dyDescent="0.2">
      <c r="A69" s="25" t="s">
        <v>31</v>
      </c>
      <c r="B69" s="18">
        <v>24382.999999999996</v>
      </c>
      <c r="C69" s="26">
        <f t="shared" si="24"/>
        <v>-3484.0000000000036</v>
      </c>
      <c r="D69" s="27">
        <f t="shared" si="25"/>
        <v>-12.502242796138816</v>
      </c>
      <c r="E69" s="21">
        <f t="shared" si="26"/>
        <v>0</v>
      </c>
      <c r="F69" s="194"/>
      <c r="G69" s="194"/>
      <c r="H69" s="152"/>
      <c r="I69" s="21"/>
      <c r="J69" s="203">
        <v>27867</v>
      </c>
      <c r="K69" s="205">
        <v>19555.862483679401</v>
      </c>
      <c r="L69" s="205">
        <v>36178.137516320596</v>
      </c>
    </row>
    <row r="70" spans="1:16" s="135" customFormat="1" x14ac:dyDescent="0.2">
      <c r="A70" s="25" t="s">
        <v>22</v>
      </c>
      <c r="B70" s="18">
        <v>10339</v>
      </c>
      <c r="C70" s="26">
        <f t="shared" si="24"/>
        <v>-3751</v>
      </c>
      <c r="D70" s="27">
        <f t="shared" si="25"/>
        <v>-26.621717530163234</v>
      </c>
      <c r="E70" s="21">
        <f t="shared" si="26"/>
        <v>0</v>
      </c>
      <c r="F70" s="194"/>
      <c r="G70" s="194"/>
      <c r="H70" s="152"/>
      <c r="I70" s="21"/>
      <c r="J70" s="209">
        <v>14090</v>
      </c>
      <c r="K70" s="210">
        <v>7816.1587446131753</v>
      </c>
      <c r="L70" s="210">
        <v>20363.841255386826</v>
      </c>
    </row>
    <row r="71" spans="1:16" s="10" customFormat="1" x14ac:dyDescent="0.2">
      <c r="A71" s="25" t="s">
        <v>10</v>
      </c>
      <c r="B71" s="18">
        <v>214</v>
      </c>
      <c r="C71" s="26" t="e">
        <f>B71-J71</f>
        <v>#VALUE!</v>
      </c>
      <c r="D71" s="136" t="e">
        <f>C71/J71*100</f>
        <v>#VALUE!</v>
      </c>
      <c r="E71" s="21">
        <v>0</v>
      </c>
      <c r="F71" s="194"/>
      <c r="G71" s="194"/>
      <c r="H71" s="152"/>
      <c r="I71" s="21"/>
      <c r="J71" s="203" t="s">
        <v>164</v>
      </c>
      <c r="K71" s="205" t="s">
        <v>164</v>
      </c>
      <c r="L71" s="205" t="s">
        <v>164</v>
      </c>
    </row>
    <row r="72" spans="1:16" s="10" customFormat="1" x14ac:dyDescent="0.2">
      <c r="A72" s="31"/>
      <c r="B72" s="35" t="s">
        <v>242</v>
      </c>
      <c r="C72" s="18"/>
      <c r="D72" s="27"/>
      <c r="E72" s="21"/>
      <c r="F72" s="194"/>
      <c r="G72" s="194"/>
      <c r="H72" s="152"/>
      <c r="I72" s="21"/>
      <c r="J72" s="203"/>
      <c r="K72" s="203"/>
      <c r="L72" s="203"/>
    </row>
    <row r="73" spans="1:16" s="189" customFormat="1" ht="12" x14ac:dyDescent="0.2">
      <c r="A73" s="23" t="s">
        <v>135</v>
      </c>
      <c r="B73" s="133">
        <v>157729</v>
      </c>
      <c r="C73" s="24">
        <f t="shared" ref="C73:C79" si="27">B73-J73</f>
        <v>-41620</v>
      </c>
      <c r="D73" s="134">
        <f t="shared" ref="D73:D79" si="28">C73/J73*100</f>
        <v>-20.877957752484335</v>
      </c>
      <c r="E73" s="184">
        <f t="shared" ref="E73:E79" si="29">IF(B73&lt;K73,-1,IF(B73&gt;L73,1,0))</f>
        <v>-1</v>
      </c>
      <c r="F73" s="196">
        <f>+B73-F74</f>
        <v>0</v>
      </c>
      <c r="G73" s="192" t="e">
        <f>+C73-G74</f>
        <v>#VALUE!</v>
      </c>
      <c r="H73" s="187"/>
      <c r="I73" s="184"/>
      <c r="J73" s="196">
        <v>199349</v>
      </c>
      <c r="K73" s="202">
        <v>171038.45448181638</v>
      </c>
      <c r="L73" s="202">
        <v>227659.54551818362</v>
      </c>
      <c r="M73" s="16"/>
      <c r="P73" s="190"/>
    </row>
    <row r="74" spans="1:16" s="10" customFormat="1" x14ac:dyDescent="0.2">
      <c r="A74" s="25" t="s">
        <v>47</v>
      </c>
      <c r="B74" s="18">
        <v>15280.999999999998</v>
      </c>
      <c r="C74" s="26">
        <f t="shared" si="27"/>
        <v>23.999999999998181</v>
      </c>
      <c r="D74" s="32">
        <f t="shared" si="28"/>
        <v>0.15730484367829967</v>
      </c>
      <c r="E74" s="21">
        <f t="shared" si="29"/>
        <v>0</v>
      </c>
      <c r="F74" s="193">
        <f>SUM(B74:B80)</f>
        <v>157729</v>
      </c>
      <c r="G74" s="193" t="e">
        <f>SUM(C74:C80)</f>
        <v>#VALUE!</v>
      </c>
      <c r="H74" s="152"/>
      <c r="I74" s="21"/>
      <c r="J74" s="203">
        <v>15257</v>
      </c>
      <c r="K74" s="205">
        <v>8694.3476598911784</v>
      </c>
      <c r="L74" s="205">
        <v>21819.65234010882</v>
      </c>
      <c r="M74" s="42"/>
      <c r="N74" s="42"/>
      <c r="P74" s="41"/>
    </row>
    <row r="75" spans="1:16" s="10" customFormat="1" x14ac:dyDescent="0.2">
      <c r="A75" s="25" t="s">
        <v>32</v>
      </c>
      <c r="B75" s="18">
        <v>23497</v>
      </c>
      <c r="C75" s="26">
        <f t="shared" si="27"/>
        <v>-9941</v>
      </c>
      <c r="D75" s="27">
        <f t="shared" si="28"/>
        <v>-29.729648902446321</v>
      </c>
      <c r="E75" s="21">
        <f t="shared" si="29"/>
        <v>-1</v>
      </c>
      <c r="F75" s="194"/>
      <c r="G75" s="194"/>
      <c r="H75" s="152"/>
      <c r="I75" s="21"/>
      <c r="J75" s="203">
        <v>33438</v>
      </c>
      <c r="K75" s="205">
        <v>23950.489958988237</v>
      </c>
      <c r="L75" s="205">
        <v>42925.510041011759</v>
      </c>
      <c r="M75" s="42"/>
      <c r="N75" s="42"/>
      <c r="P75" s="41"/>
    </row>
    <row r="76" spans="1:16" s="10" customFormat="1" x14ac:dyDescent="0.2">
      <c r="A76" s="25" t="s">
        <v>33</v>
      </c>
      <c r="B76" s="18">
        <v>45024</v>
      </c>
      <c r="C76" s="26">
        <f t="shared" si="27"/>
        <v>-12873</v>
      </c>
      <c r="D76" s="27">
        <f t="shared" si="28"/>
        <v>-22.234312658686978</v>
      </c>
      <c r="E76" s="21">
        <f t="shared" si="29"/>
        <v>-1</v>
      </c>
      <c r="F76" s="194"/>
      <c r="G76" s="194"/>
      <c r="H76" s="152"/>
      <c r="I76" s="21"/>
      <c r="J76" s="203">
        <v>57897</v>
      </c>
      <c r="K76" s="205">
        <v>45251.757004409723</v>
      </c>
      <c r="L76" s="205">
        <v>70542.242995590277</v>
      </c>
      <c r="M76" s="42"/>
      <c r="N76" s="42"/>
      <c r="P76" s="41"/>
    </row>
    <row r="77" spans="1:16" x14ac:dyDescent="0.2">
      <c r="A77" s="25" t="s">
        <v>34</v>
      </c>
      <c r="B77" s="18">
        <v>42666</v>
      </c>
      <c r="C77" s="26">
        <f t="shared" si="27"/>
        <v>-13446</v>
      </c>
      <c r="D77" s="27">
        <f t="shared" si="28"/>
        <v>-23.96278870829769</v>
      </c>
      <c r="E77" s="21">
        <f t="shared" si="29"/>
        <v>-1</v>
      </c>
      <c r="F77" s="194"/>
      <c r="G77" s="194"/>
      <c r="H77" s="152"/>
      <c r="I77" s="21"/>
      <c r="J77" s="193">
        <v>56112</v>
      </c>
      <c r="K77" s="205">
        <v>44750.878000579338</v>
      </c>
      <c r="L77" s="205">
        <v>67473.121999420662</v>
      </c>
      <c r="M77" s="66"/>
      <c r="N77" s="66"/>
      <c r="P77" s="87"/>
    </row>
    <row r="78" spans="1:16" x14ac:dyDescent="0.2">
      <c r="A78" s="25" t="s">
        <v>113</v>
      </c>
      <c r="B78" s="18">
        <v>15811</v>
      </c>
      <c r="C78" s="26">
        <f t="shared" si="27"/>
        <v>-1784</v>
      </c>
      <c r="D78" s="27">
        <f t="shared" si="28"/>
        <v>-10.139244103438477</v>
      </c>
      <c r="E78" s="21">
        <f t="shared" si="29"/>
        <v>0</v>
      </c>
      <c r="F78" s="194"/>
      <c r="G78" s="194"/>
      <c r="H78" s="152"/>
      <c r="I78" s="21"/>
      <c r="J78" s="193">
        <v>17595</v>
      </c>
      <c r="K78" s="205">
        <v>10799.621464060063</v>
      </c>
      <c r="L78" s="205">
        <v>24390.378535939937</v>
      </c>
      <c r="M78" s="66"/>
      <c r="N78" s="66"/>
      <c r="P78" s="87"/>
    </row>
    <row r="79" spans="1:16" x14ac:dyDescent="0.2">
      <c r="A79" s="25" t="s">
        <v>114</v>
      </c>
      <c r="B79" s="18">
        <v>15450</v>
      </c>
      <c r="C79" s="26">
        <f t="shared" si="27"/>
        <v>-3434</v>
      </c>
      <c r="D79" s="27">
        <f t="shared" si="28"/>
        <v>-18.184706629951279</v>
      </c>
      <c r="E79" s="21">
        <f t="shared" si="29"/>
        <v>0</v>
      </c>
      <c r="F79" s="194"/>
      <c r="G79" s="194"/>
      <c r="H79" s="152"/>
      <c r="I79" s="21"/>
      <c r="J79" s="193">
        <v>18884</v>
      </c>
      <c r="K79" s="205">
        <v>11061.206948925941</v>
      </c>
      <c r="L79" s="205">
        <v>26706.793051074059</v>
      </c>
      <c r="M79" s="66"/>
      <c r="N79" s="66"/>
      <c r="P79" s="87"/>
    </row>
    <row r="80" spans="1:16" s="10" customFormat="1" x14ac:dyDescent="0.2">
      <c r="A80" s="25" t="s">
        <v>10</v>
      </c>
      <c r="B80" s="69" t="s">
        <v>164</v>
      </c>
      <c r="C80" s="69" t="e">
        <f>B80-J80</f>
        <v>#VALUE!</v>
      </c>
      <c r="D80" s="27" t="s">
        <v>164</v>
      </c>
      <c r="E80" s="21">
        <v>0</v>
      </c>
      <c r="F80" s="194"/>
      <c r="G80" s="194"/>
      <c r="H80" s="152"/>
      <c r="I80" s="21"/>
      <c r="J80" s="235">
        <v>166</v>
      </c>
      <c r="K80" s="205" t="s">
        <v>164</v>
      </c>
      <c r="L80" s="205" t="s">
        <v>164</v>
      </c>
    </row>
    <row r="81" spans="1:12" s="10" customFormat="1" x14ac:dyDescent="0.2">
      <c r="A81" s="43"/>
      <c r="B81" s="40" t="s">
        <v>242</v>
      </c>
      <c r="C81" s="44"/>
      <c r="D81" s="45"/>
      <c r="E81" s="21"/>
      <c r="F81" s="194"/>
      <c r="G81" s="194"/>
      <c r="H81" s="152"/>
      <c r="I81" s="21"/>
      <c r="J81" s="203"/>
      <c r="K81" s="203"/>
      <c r="L81" s="203"/>
    </row>
    <row r="82" spans="1:12" s="16" customFormat="1" x14ac:dyDescent="0.2">
      <c r="A82" s="11" t="s">
        <v>27</v>
      </c>
      <c r="B82" s="12">
        <v>598170</v>
      </c>
      <c r="C82" s="13">
        <f>B82-J82</f>
        <v>37653</v>
      </c>
      <c r="D82" s="14">
        <f>C82/J82*100</f>
        <v>6.7175482634781822</v>
      </c>
      <c r="E82" s="242">
        <f>IF(B82&lt;K82,-1,IF(B82&gt;L82,1,0))</f>
        <v>1</v>
      </c>
      <c r="F82" s="198"/>
      <c r="G82" s="198"/>
      <c r="H82" s="243"/>
      <c r="I82" s="242"/>
      <c r="J82" s="196">
        <v>560517</v>
      </c>
      <c r="K82" s="202">
        <v>524679.74450057559</v>
      </c>
      <c r="L82" s="202">
        <v>596354.25549942441</v>
      </c>
    </row>
    <row r="83" spans="1:12" x14ac:dyDescent="0.2">
      <c r="A83" s="17"/>
      <c r="B83" s="18" t="s">
        <v>242</v>
      </c>
      <c r="C83" s="19"/>
      <c r="D83" s="20"/>
      <c r="E83" s="21"/>
      <c r="F83" s="194"/>
      <c r="G83" s="194"/>
      <c r="H83" s="152"/>
      <c r="I83" s="21"/>
      <c r="J83" s="193"/>
      <c r="K83" s="203"/>
      <c r="L83" s="203"/>
    </row>
    <row r="84" spans="1:12" s="16" customFormat="1" x14ac:dyDescent="0.2">
      <c r="A84" s="23" t="s">
        <v>42</v>
      </c>
      <c r="B84" s="37">
        <v>598170</v>
      </c>
      <c r="C84" s="24">
        <f t="shared" ref="C84:C85" si="30">B84-J84</f>
        <v>37653</v>
      </c>
      <c r="D84" s="38">
        <f t="shared" ref="D84:D85" si="31">C84/J84*100</f>
        <v>6.7175482634781822</v>
      </c>
      <c r="E84" s="184">
        <f>IF(B84&lt;K84,-1,IF(B84&gt;L84,1,0))</f>
        <v>1</v>
      </c>
      <c r="F84" s="219">
        <f>+B84-F85</f>
        <v>0</v>
      </c>
      <c r="G84" s="219">
        <f>+C84-G85</f>
        <v>0</v>
      </c>
      <c r="H84" s="187"/>
      <c r="I84" s="184"/>
      <c r="J84" s="196">
        <v>560517</v>
      </c>
      <c r="K84" s="202">
        <v>524679.74450057559</v>
      </c>
      <c r="L84" s="202">
        <v>596354.25549942441</v>
      </c>
    </row>
    <row r="85" spans="1:12" ht="12" x14ac:dyDescent="0.2">
      <c r="A85" s="25" t="s">
        <v>136</v>
      </c>
      <c r="B85" s="18">
        <v>564280</v>
      </c>
      <c r="C85" s="26">
        <f t="shared" si="30"/>
        <v>45773</v>
      </c>
      <c r="D85" s="27">
        <f t="shared" si="31"/>
        <v>8.8278461042956025</v>
      </c>
      <c r="E85" s="21">
        <f>IF(B85&lt;K85,-1,IF(B85&gt;L85,1,0))</f>
        <v>1</v>
      </c>
      <c r="F85" s="93">
        <f>SUM(B85:B87)</f>
        <v>598170</v>
      </c>
      <c r="G85" s="93">
        <f>SUM(C85:C87)</f>
        <v>37653</v>
      </c>
      <c r="H85" s="152"/>
      <c r="I85" s="21"/>
      <c r="J85" s="193">
        <v>518507</v>
      </c>
      <c r="K85" s="205">
        <v>485087.8080683825</v>
      </c>
      <c r="L85" s="205">
        <v>551926.19193161756</v>
      </c>
    </row>
    <row r="86" spans="1:12" ht="12" x14ac:dyDescent="0.2">
      <c r="A86" s="46" t="s">
        <v>137</v>
      </c>
      <c r="B86" s="18">
        <v>21632</v>
      </c>
      <c r="C86" s="26">
        <f>B86-J86</f>
        <v>-3956</v>
      </c>
      <c r="D86" s="27">
        <f>C86/J86*100</f>
        <v>-15.460372049398154</v>
      </c>
      <c r="E86" s="21">
        <f>IF(B86&lt;K86,-1,IF(B86&gt;L86,1,0))</f>
        <v>0</v>
      </c>
      <c r="F86" s="194"/>
      <c r="G86" s="194"/>
      <c r="H86" s="152"/>
      <c r="I86" s="21"/>
      <c r="J86" s="193">
        <v>25588</v>
      </c>
      <c r="K86" s="205">
        <v>20719.331474769268</v>
      </c>
      <c r="L86" s="205">
        <v>30456.668525230732</v>
      </c>
    </row>
    <row r="87" spans="1:12" ht="12" x14ac:dyDescent="0.2">
      <c r="A87" s="46" t="s">
        <v>138</v>
      </c>
      <c r="B87" s="18">
        <v>12258</v>
      </c>
      <c r="C87" s="26">
        <f>B87-J87</f>
        <v>-4164</v>
      </c>
      <c r="D87" s="27">
        <f>C87/J87*100</f>
        <v>-25.356229448301061</v>
      </c>
      <c r="E87" s="21">
        <f>IF(B87&lt;K87,-1,IF(B87&gt;L87,1,0))</f>
        <v>0</v>
      </c>
      <c r="F87" s="194"/>
      <c r="G87" s="194"/>
      <c r="H87" s="152"/>
      <c r="I87" s="21"/>
      <c r="J87" s="193">
        <v>16422</v>
      </c>
      <c r="K87" s="205">
        <v>10296.989143205805</v>
      </c>
      <c r="L87" s="205">
        <v>22547.010856794193</v>
      </c>
    </row>
    <row r="88" spans="1:12" x14ac:dyDescent="0.2">
      <c r="A88" s="31"/>
      <c r="B88" s="18" t="s">
        <v>242</v>
      </c>
      <c r="C88" s="18"/>
      <c r="D88" s="27"/>
      <c r="E88" s="21"/>
      <c r="F88" s="194"/>
      <c r="G88" s="194"/>
      <c r="H88" s="152"/>
      <c r="I88" s="21"/>
      <c r="J88" s="193"/>
      <c r="K88" s="193"/>
      <c r="L88" s="193"/>
    </row>
    <row r="89" spans="1:12" s="16" customFormat="1" x14ac:dyDescent="0.2">
      <c r="A89" s="23" t="s">
        <v>43</v>
      </c>
      <c r="B89" s="133">
        <v>598170</v>
      </c>
      <c r="C89" s="24">
        <f t="shared" ref="C89:C95" si="32">B89-J89</f>
        <v>37653</v>
      </c>
      <c r="D89" s="134">
        <f t="shared" ref="D89:D94" si="33">C89/J89*100</f>
        <v>6.7175482634781822</v>
      </c>
      <c r="E89" s="184">
        <f t="shared" ref="E89:E94" si="34">IF(B89&lt;K89,-1,IF(B89&gt;L89,1,0))</f>
        <v>1</v>
      </c>
      <c r="F89" s="196">
        <f>+B89-F90</f>
        <v>0</v>
      </c>
      <c r="G89" s="196">
        <f>+C89-G90</f>
        <v>0</v>
      </c>
      <c r="H89" s="187"/>
      <c r="I89" s="184"/>
      <c r="J89" s="196">
        <v>560517</v>
      </c>
      <c r="K89" s="202">
        <v>524679.74450057559</v>
      </c>
      <c r="L89" s="202">
        <v>596354.25549942441</v>
      </c>
    </row>
    <row r="90" spans="1:12" x14ac:dyDescent="0.2">
      <c r="A90" s="25" t="s">
        <v>39</v>
      </c>
      <c r="B90" s="18">
        <v>217554.99999999997</v>
      </c>
      <c r="C90" s="26">
        <f t="shared" si="32"/>
        <v>-634.0000000000291</v>
      </c>
      <c r="D90" s="27">
        <f t="shared" si="33"/>
        <v>-0.29057376861346318</v>
      </c>
      <c r="E90" s="21">
        <f t="shared" si="34"/>
        <v>0</v>
      </c>
      <c r="F90" s="193">
        <f>SUM(B90:B95)</f>
        <v>598170</v>
      </c>
      <c r="G90" s="193">
        <f>SUM(C90:C95)</f>
        <v>37652.999999999964</v>
      </c>
      <c r="H90" s="152"/>
      <c r="I90" s="21"/>
      <c r="J90" s="193">
        <v>218189</v>
      </c>
      <c r="K90" s="205">
        <v>195200.62075753754</v>
      </c>
      <c r="L90" s="205">
        <v>241177.37924246246</v>
      </c>
    </row>
    <row r="91" spans="1:12" x14ac:dyDescent="0.2">
      <c r="A91" s="25" t="s">
        <v>29</v>
      </c>
      <c r="B91" s="18">
        <v>26338</v>
      </c>
      <c r="C91" s="26">
        <f t="shared" si="32"/>
        <v>4720</v>
      </c>
      <c r="D91" s="27">
        <f t="shared" si="33"/>
        <v>21.83365713757054</v>
      </c>
      <c r="E91" s="21">
        <f t="shared" si="34"/>
        <v>0</v>
      </c>
      <c r="F91" s="194"/>
      <c r="G91" s="194"/>
      <c r="H91" s="152"/>
      <c r="I91" s="21"/>
      <c r="J91" s="193">
        <v>21618</v>
      </c>
      <c r="K91" s="205">
        <v>13505.521578376452</v>
      </c>
      <c r="L91" s="205">
        <v>29730.478421623549</v>
      </c>
    </row>
    <row r="92" spans="1:12" x14ac:dyDescent="0.2">
      <c r="A92" s="25" t="s">
        <v>30</v>
      </c>
      <c r="B92" s="18">
        <v>13326</v>
      </c>
      <c r="C92" s="26">
        <f t="shared" si="32"/>
        <v>-77</v>
      </c>
      <c r="D92" s="27">
        <f t="shared" si="33"/>
        <v>-0.5744982466611952</v>
      </c>
      <c r="E92" s="21">
        <f t="shared" si="34"/>
        <v>0</v>
      </c>
      <c r="F92" s="194"/>
      <c r="G92" s="194"/>
      <c r="H92" s="152"/>
      <c r="I92" s="21"/>
      <c r="J92" s="193">
        <v>13403</v>
      </c>
      <c r="K92" s="205">
        <v>8466.8708387815168</v>
      </c>
      <c r="L92" s="205">
        <v>18339.129161218483</v>
      </c>
    </row>
    <row r="93" spans="1:12" x14ac:dyDescent="0.2">
      <c r="A93" s="25" t="s">
        <v>31</v>
      </c>
      <c r="B93" s="18">
        <v>39497.999999999993</v>
      </c>
      <c r="C93" s="26">
        <f t="shared" si="32"/>
        <v>180.99999999999272</v>
      </c>
      <c r="D93" s="27">
        <f t="shared" si="33"/>
        <v>0.46036065823941996</v>
      </c>
      <c r="E93" s="21">
        <f t="shared" si="34"/>
        <v>0</v>
      </c>
      <c r="F93" s="194"/>
      <c r="G93" s="194"/>
      <c r="H93" s="152"/>
      <c r="I93" s="21"/>
      <c r="J93" s="193">
        <v>39317</v>
      </c>
      <c r="K93" s="205">
        <v>31203.945246798954</v>
      </c>
      <c r="L93" s="205">
        <v>47430.054753201046</v>
      </c>
    </row>
    <row r="94" spans="1:12" x14ac:dyDescent="0.2">
      <c r="A94" s="25" t="s">
        <v>22</v>
      </c>
      <c r="B94" s="18">
        <v>301284</v>
      </c>
      <c r="C94" s="26">
        <f t="shared" si="32"/>
        <v>33860</v>
      </c>
      <c r="D94" s="27">
        <f t="shared" si="33"/>
        <v>12.661541222926886</v>
      </c>
      <c r="E94" s="21">
        <f t="shared" si="34"/>
        <v>1</v>
      </c>
      <c r="F94" s="194"/>
      <c r="G94" s="194"/>
      <c r="H94" s="152"/>
      <c r="I94" s="21"/>
      <c r="J94" s="193">
        <v>267424</v>
      </c>
      <c r="K94" s="205">
        <v>242908.19458433325</v>
      </c>
      <c r="L94" s="205">
        <v>291939.80541566678</v>
      </c>
    </row>
    <row r="95" spans="1:12" x14ac:dyDescent="0.2">
      <c r="A95" s="25" t="s">
        <v>10</v>
      </c>
      <c r="B95" s="18">
        <v>169</v>
      </c>
      <c r="C95" s="26">
        <f t="shared" si="32"/>
        <v>-397</v>
      </c>
      <c r="D95" s="27">
        <f>C95/J95*100</f>
        <v>-70.141342756183747</v>
      </c>
      <c r="E95" s="21">
        <v>0</v>
      </c>
      <c r="F95" s="194"/>
      <c r="G95" s="194"/>
      <c r="H95" s="152"/>
      <c r="I95" s="21"/>
      <c r="J95" s="193">
        <v>566</v>
      </c>
      <c r="K95" s="205">
        <v>0</v>
      </c>
      <c r="L95" s="205">
        <v>1238.1283992033591</v>
      </c>
    </row>
    <row r="96" spans="1:12" x14ac:dyDescent="0.2">
      <c r="A96" s="31"/>
      <c r="B96" s="35" t="s">
        <v>242</v>
      </c>
      <c r="C96" s="18"/>
      <c r="D96" s="27"/>
      <c r="E96" s="21"/>
      <c r="F96" s="194"/>
      <c r="G96" s="194"/>
      <c r="H96" s="152"/>
      <c r="I96" s="21"/>
      <c r="J96" s="193"/>
      <c r="K96" s="193"/>
      <c r="L96" s="193"/>
    </row>
    <row r="97" spans="1:14" s="16" customFormat="1" ht="12" x14ac:dyDescent="0.2">
      <c r="A97" s="23" t="s">
        <v>139</v>
      </c>
      <c r="B97" s="133">
        <v>598170</v>
      </c>
      <c r="C97" s="24">
        <f t="shared" ref="C97:C104" si="35">B97-J97</f>
        <v>37653</v>
      </c>
      <c r="D97" s="134">
        <f t="shared" ref="D97:D104" si="36">C97/J97*100</f>
        <v>6.7175482634781822</v>
      </c>
      <c r="E97" s="184">
        <f t="shared" ref="E97:E103" si="37">IF(B97&lt;K97,-1,IF(B97&gt;L97,1,0))</f>
        <v>1</v>
      </c>
      <c r="F97" s="196">
        <f>+B97-F98</f>
        <v>0</v>
      </c>
      <c r="G97" s="196">
        <f>+C97-G98</f>
        <v>0</v>
      </c>
      <c r="H97" s="187"/>
      <c r="I97" s="184"/>
      <c r="J97" s="196">
        <v>560517</v>
      </c>
      <c r="K97" s="202">
        <v>524679.74450057559</v>
      </c>
      <c r="L97" s="202">
        <v>596354.25549942441</v>
      </c>
    </row>
    <row r="98" spans="1:14" x14ac:dyDescent="0.2">
      <c r="A98" s="25" t="s">
        <v>47</v>
      </c>
      <c r="B98" s="18">
        <v>105816.99999999999</v>
      </c>
      <c r="C98" s="26">
        <f t="shared" si="35"/>
        <v>-2575.0000000000146</v>
      </c>
      <c r="D98" s="32">
        <f t="shared" si="36"/>
        <v>-2.3756365783452789</v>
      </c>
      <c r="E98" s="21">
        <f t="shared" si="37"/>
        <v>0</v>
      </c>
      <c r="F98" s="193">
        <f>SUM(B98:B104)</f>
        <v>598170</v>
      </c>
      <c r="G98" s="193">
        <f>SUM(C98:C104)</f>
        <v>37652.999999999956</v>
      </c>
      <c r="H98" s="152"/>
      <c r="I98" s="21"/>
      <c r="J98" s="193">
        <v>108392</v>
      </c>
      <c r="K98" s="205">
        <v>95009.753107970639</v>
      </c>
      <c r="L98" s="205">
        <v>121774.24689202936</v>
      </c>
    </row>
    <row r="99" spans="1:14" x14ac:dyDescent="0.2">
      <c r="A99" s="25" t="s">
        <v>32</v>
      </c>
      <c r="B99" s="18">
        <v>119490.99999999999</v>
      </c>
      <c r="C99" s="26">
        <f t="shared" si="35"/>
        <v>13547.999999999985</v>
      </c>
      <c r="D99" s="27">
        <f t="shared" si="36"/>
        <v>12.788008646158769</v>
      </c>
      <c r="E99" s="21">
        <f t="shared" si="37"/>
        <v>0</v>
      </c>
      <c r="F99" s="194"/>
      <c r="G99" s="194"/>
      <c r="H99" s="152"/>
      <c r="I99" s="21"/>
      <c r="J99" s="193">
        <v>105943</v>
      </c>
      <c r="K99" s="205">
        <v>91155.13544441777</v>
      </c>
      <c r="L99" s="205">
        <v>120730.86455558223</v>
      </c>
    </row>
    <row r="100" spans="1:14" x14ac:dyDescent="0.2">
      <c r="A100" s="25" t="s">
        <v>33</v>
      </c>
      <c r="B100" s="18">
        <v>195748</v>
      </c>
      <c r="C100" s="26">
        <f t="shared" si="35"/>
        <v>16626</v>
      </c>
      <c r="D100" s="27">
        <f t="shared" si="36"/>
        <v>9.2819419166824844</v>
      </c>
      <c r="E100" s="21">
        <f t="shared" si="37"/>
        <v>0</v>
      </c>
      <c r="F100" s="194"/>
      <c r="G100" s="194"/>
      <c r="H100" s="152"/>
      <c r="I100" s="21"/>
      <c r="J100" s="193">
        <v>179122</v>
      </c>
      <c r="K100" s="205">
        <v>158051.37776466884</v>
      </c>
      <c r="L100" s="205">
        <v>200192.62223533116</v>
      </c>
    </row>
    <row r="101" spans="1:14" x14ac:dyDescent="0.2">
      <c r="A101" s="25" t="s">
        <v>34</v>
      </c>
      <c r="B101" s="18">
        <v>75186.999999999985</v>
      </c>
      <c r="C101" s="26">
        <f t="shared" si="35"/>
        <v>334.99999999998545</v>
      </c>
      <c r="D101" s="27">
        <f t="shared" si="36"/>
        <v>0.44754983166780504</v>
      </c>
      <c r="E101" s="21">
        <f t="shared" si="37"/>
        <v>0</v>
      </c>
      <c r="F101" s="194"/>
      <c r="G101" s="194"/>
      <c r="H101" s="152"/>
      <c r="I101" s="21"/>
      <c r="J101" s="193">
        <v>74852</v>
      </c>
      <c r="K101" s="205">
        <v>60861.380203886976</v>
      </c>
      <c r="L101" s="205">
        <v>88842.619796113024</v>
      </c>
    </row>
    <row r="102" spans="1:14" s="10" customFormat="1" x14ac:dyDescent="0.2">
      <c r="A102" s="25" t="s">
        <v>113</v>
      </c>
      <c r="B102" s="18">
        <v>38759</v>
      </c>
      <c r="C102" s="26">
        <f t="shared" si="35"/>
        <v>6086</v>
      </c>
      <c r="D102" s="27">
        <f t="shared" si="36"/>
        <v>18.627000887583019</v>
      </c>
      <c r="E102" s="21">
        <f t="shared" si="37"/>
        <v>0</v>
      </c>
      <c r="F102" s="194"/>
      <c r="G102" s="194"/>
      <c r="H102" s="152"/>
      <c r="I102" s="21"/>
      <c r="J102" s="203">
        <v>32673</v>
      </c>
      <c r="K102" s="205">
        <v>24799.106276118058</v>
      </c>
      <c r="L102" s="205">
        <v>40546.893723881942</v>
      </c>
    </row>
    <row r="103" spans="1:14" s="10" customFormat="1" x14ac:dyDescent="0.2">
      <c r="A103" s="25" t="s">
        <v>114</v>
      </c>
      <c r="B103" s="18">
        <v>63085</v>
      </c>
      <c r="C103" s="26">
        <f t="shared" si="35"/>
        <v>3886</v>
      </c>
      <c r="D103" s="27">
        <f t="shared" si="36"/>
        <v>6.5643000726363612</v>
      </c>
      <c r="E103" s="21">
        <f t="shared" si="37"/>
        <v>0</v>
      </c>
      <c r="F103" s="194"/>
      <c r="G103" s="194"/>
      <c r="H103" s="152"/>
      <c r="I103" s="21"/>
      <c r="J103" s="203">
        <v>59199</v>
      </c>
      <c r="K103" s="205">
        <v>45260.317630061196</v>
      </c>
      <c r="L103" s="205">
        <v>73137.682369938804</v>
      </c>
    </row>
    <row r="104" spans="1:14" s="10" customFormat="1" x14ac:dyDescent="0.2">
      <c r="A104" s="25" t="s">
        <v>10</v>
      </c>
      <c r="B104" s="18">
        <v>83</v>
      </c>
      <c r="C104" s="26">
        <f t="shared" si="35"/>
        <v>-253</v>
      </c>
      <c r="D104" s="27">
        <f t="shared" si="36"/>
        <v>-75.297619047619051</v>
      </c>
      <c r="E104" s="21">
        <v>0</v>
      </c>
      <c r="F104" s="194"/>
      <c r="G104" s="194"/>
      <c r="H104" s="152"/>
      <c r="I104" s="21"/>
      <c r="J104" s="203">
        <v>336</v>
      </c>
      <c r="K104" s="205">
        <v>0</v>
      </c>
      <c r="L104" s="205">
        <v>731.78568674576093</v>
      </c>
    </row>
    <row r="105" spans="1:14" x14ac:dyDescent="0.2">
      <c r="A105" s="47"/>
      <c r="B105" s="48" t="s">
        <v>242</v>
      </c>
      <c r="C105" s="49"/>
      <c r="D105" s="50"/>
      <c r="E105" s="21"/>
      <c r="F105" s="194"/>
      <c r="G105" s="194"/>
      <c r="H105" s="152"/>
      <c r="I105" s="21"/>
      <c r="J105" s="193"/>
      <c r="K105" s="203"/>
      <c r="L105" s="203"/>
    </row>
    <row r="106" spans="1:14" x14ac:dyDescent="0.2">
      <c r="A106" s="51" t="s">
        <v>53</v>
      </c>
      <c r="B106" s="52" t="s">
        <v>242</v>
      </c>
      <c r="C106" s="53"/>
      <c r="D106" s="54"/>
      <c r="E106" s="15"/>
      <c r="F106" s="195"/>
      <c r="G106" s="195"/>
      <c r="H106" s="153"/>
      <c r="I106" s="15"/>
      <c r="K106" s="191"/>
      <c r="L106" s="191"/>
    </row>
    <row r="107" spans="1:14" x14ac:dyDescent="0.2">
      <c r="A107" s="55"/>
      <c r="B107" s="56" t="s">
        <v>242</v>
      </c>
      <c r="C107" s="57"/>
      <c r="D107" s="20"/>
      <c r="E107" s="21"/>
      <c r="F107" s="194"/>
      <c r="G107" s="194"/>
      <c r="H107" s="152"/>
      <c r="I107" s="21"/>
      <c r="K107" s="39"/>
      <c r="L107" s="39"/>
    </row>
    <row r="108" spans="1:14" x14ac:dyDescent="0.2">
      <c r="A108" s="58" t="s">
        <v>35</v>
      </c>
      <c r="B108" s="56" t="s">
        <v>242</v>
      </c>
      <c r="C108" s="59"/>
      <c r="D108" s="60"/>
      <c r="E108" s="21"/>
      <c r="F108" s="194"/>
      <c r="G108" s="194"/>
      <c r="H108" s="152"/>
      <c r="I108" s="21"/>
      <c r="K108" s="39"/>
      <c r="L108" s="39"/>
    </row>
    <row r="109" spans="1:14" x14ac:dyDescent="0.2">
      <c r="A109" s="61" t="s">
        <v>28</v>
      </c>
      <c r="B109" s="62">
        <v>70.761686014029422</v>
      </c>
      <c r="C109" s="171">
        <f t="shared" ref="C109:C111" si="38">B109-J109</f>
        <v>-1.5010013803505444</v>
      </c>
      <c r="D109" s="171">
        <f t="shared" ref="D109:D111" si="39">C109/J109*100</f>
        <v>-2.0771458057720684</v>
      </c>
      <c r="E109" s="21">
        <f>IF(B109&lt;K109,-1,IF(B109&gt;L109,1,0))</f>
        <v>0</v>
      </c>
      <c r="F109" s="194"/>
      <c r="G109" s="194"/>
      <c r="H109" s="152"/>
      <c r="I109" s="21"/>
      <c r="J109" s="175">
        <v>72.262687394379967</v>
      </c>
      <c r="K109" s="63">
        <v>70.724183674934721</v>
      </c>
      <c r="L109" s="63">
        <v>73.801191113825197</v>
      </c>
    </row>
    <row r="110" spans="1:14" ht="12" x14ac:dyDescent="0.2">
      <c r="A110" s="61" t="s">
        <v>140</v>
      </c>
      <c r="B110" s="62">
        <v>63.051954622128868</v>
      </c>
      <c r="C110" s="50">
        <f>B110-J110</f>
        <v>0.65409832228796461</v>
      </c>
      <c r="D110" s="50">
        <f t="shared" si="39"/>
        <v>1.0482705033083521</v>
      </c>
      <c r="E110" s="21">
        <f>IF(B110&lt;K110,-1,IF(B110&gt;L110,1,0))</f>
        <v>0</v>
      </c>
      <c r="F110" s="194"/>
      <c r="G110" s="194"/>
      <c r="H110" s="152"/>
      <c r="I110" s="21"/>
      <c r="J110" s="175">
        <v>62.397856299840903</v>
      </c>
      <c r="K110" s="63">
        <v>60.692050093684415</v>
      </c>
      <c r="L110" s="63">
        <v>64.103662505997391</v>
      </c>
    </row>
    <row r="111" spans="1:14" x14ac:dyDescent="0.2">
      <c r="A111" s="61" t="s">
        <v>37</v>
      </c>
      <c r="B111" s="62">
        <v>29.238313985970578</v>
      </c>
      <c r="C111" s="171">
        <f t="shared" si="38"/>
        <v>1.5010013803505373</v>
      </c>
      <c r="D111" s="171">
        <f t="shared" si="39"/>
        <v>5.4114881340249577</v>
      </c>
      <c r="E111" s="21">
        <f>IF(B111&lt;K111,-1,IF(B111&gt;L111,1,0))</f>
        <v>0</v>
      </c>
      <c r="F111" s="194"/>
      <c r="G111" s="194"/>
      <c r="H111" s="152"/>
      <c r="I111" s="21"/>
      <c r="J111" s="175">
        <v>27.737312605620041</v>
      </c>
      <c r="K111" s="63">
        <v>26.198808886174803</v>
      </c>
      <c r="L111" s="63">
        <v>29.275816325065279</v>
      </c>
      <c r="N111" s="170"/>
    </row>
    <row r="112" spans="1:14" x14ac:dyDescent="0.2">
      <c r="A112" s="64"/>
      <c r="B112" s="62" t="s">
        <v>242</v>
      </c>
      <c r="C112" s="50"/>
      <c r="D112" s="50"/>
      <c r="E112" s="21"/>
      <c r="F112" s="194"/>
      <c r="G112" s="194"/>
      <c r="H112" s="152"/>
      <c r="I112" s="21"/>
    </row>
    <row r="113" spans="1:33" x14ac:dyDescent="0.2">
      <c r="A113" s="58" t="s">
        <v>36</v>
      </c>
      <c r="B113" s="59" t="s">
        <v>242</v>
      </c>
      <c r="C113" s="60"/>
      <c r="D113" s="60"/>
      <c r="E113" s="21"/>
      <c r="F113" s="194"/>
      <c r="G113" s="194"/>
      <c r="H113" s="152"/>
      <c r="I113" s="21"/>
    </row>
    <row r="114" spans="1:33" ht="12" x14ac:dyDescent="0.2">
      <c r="A114" s="61" t="s">
        <v>141</v>
      </c>
      <c r="B114" s="62">
        <v>10.895347222749889</v>
      </c>
      <c r="C114" s="50">
        <f t="shared" ref="C114:C115" si="40">B114-J114</f>
        <v>-2.7560010044491285</v>
      </c>
      <c r="D114" s="50">
        <f t="shared" ref="D114:D115" si="41">C114/J114*100</f>
        <v>-20.188489507271214</v>
      </c>
      <c r="E114" s="21">
        <f>IF(B114&lt;K114,-1,IF(B114&gt;L114,1,0))</f>
        <v>-1</v>
      </c>
      <c r="F114" s="194"/>
      <c r="G114" s="194"/>
      <c r="H114" s="152"/>
      <c r="I114" s="21"/>
      <c r="J114" s="175">
        <v>13.651348227199017</v>
      </c>
      <c r="K114" s="63">
        <v>11.94873141265192</v>
      </c>
      <c r="L114" s="63">
        <v>15.353965041746115</v>
      </c>
      <c r="N114" s="68"/>
    </row>
    <row r="115" spans="1:33" ht="12" x14ac:dyDescent="0.2">
      <c r="A115" s="61" t="s">
        <v>216</v>
      </c>
      <c r="B115" s="62">
        <v>18.666577327891037</v>
      </c>
      <c r="C115" s="50">
        <f t="shared" si="40"/>
        <v>-6.1596213397690427</v>
      </c>
      <c r="D115" s="50">
        <f t="shared" si="41"/>
        <v>-24.810972562597318</v>
      </c>
      <c r="E115" s="21">
        <f>IF(B115&lt;K115,-1,IF(B115&gt;L115,1,0))</f>
        <v>-1</v>
      </c>
      <c r="F115" s="194"/>
      <c r="G115" s="194"/>
      <c r="H115" s="152"/>
      <c r="I115" s="21"/>
      <c r="J115" s="175">
        <v>24.82619866766008</v>
      </c>
      <c r="K115" s="63">
        <v>22.529518784276533</v>
      </c>
      <c r="L115" s="63">
        <v>27.122878551043627</v>
      </c>
    </row>
    <row r="116" spans="1:33" x14ac:dyDescent="0.2">
      <c r="A116" s="64"/>
      <c r="B116" s="62" t="s">
        <v>242</v>
      </c>
      <c r="C116" s="50"/>
      <c r="D116" s="50"/>
      <c r="E116" s="21"/>
      <c r="F116" s="194"/>
      <c r="G116" s="194"/>
      <c r="H116" s="152"/>
      <c r="I116" s="21"/>
    </row>
    <row r="117" spans="1:33" x14ac:dyDescent="0.2">
      <c r="A117" s="58" t="s">
        <v>52</v>
      </c>
      <c r="B117" s="59" t="s">
        <v>242</v>
      </c>
      <c r="C117" s="171"/>
      <c r="D117" s="171"/>
      <c r="E117" s="21"/>
      <c r="F117" s="194"/>
      <c r="G117" s="194"/>
      <c r="H117" s="152"/>
      <c r="I117" s="21"/>
    </row>
    <row r="118" spans="1:33" ht="12" x14ac:dyDescent="0.2">
      <c r="A118" s="61" t="s">
        <v>217</v>
      </c>
      <c r="B118" s="62">
        <v>71.800093647476174</v>
      </c>
      <c r="C118" s="171">
        <f t="shared" ref="C118:C120" si="42">B118-J118</f>
        <v>1.186685703079192</v>
      </c>
      <c r="D118" s="171">
        <f t="shared" ref="D118:D120" si="43">C118/J118*100</f>
        <v>1.6805387781504928</v>
      </c>
      <c r="E118" s="21">
        <f>IF(B118&lt;K118,-1,IF(B118&gt;L118,1,0))</f>
        <v>0</v>
      </c>
      <c r="F118" s="194"/>
      <c r="G118" s="194"/>
      <c r="H118" s="152"/>
      <c r="I118" s="21"/>
      <c r="J118" s="175">
        <v>70.613407944396982</v>
      </c>
      <c r="K118" s="63">
        <v>68.346626930356109</v>
      </c>
      <c r="L118" s="63">
        <v>72.88018895843787</v>
      </c>
      <c r="N118" s="172"/>
    </row>
    <row r="119" spans="1:33" x14ac:dyDescent="0.2">
      <c r="A119" s="61" t="s">
        <v>73</v>
      </c>
      <c r="B119" s="62">
        <v>9.0316323809405681</v>
      </c>
      <c r="C119" s="50">
        <f t="shared" si="42"/>
        <v>-5.2442366341347064</v>
      </c>
      <c r="D119" s="50">
        <f t="shared" si="43"/>
        <v>-36.734973041548699</v>
      </c>
      <c r="E119" s="21">
        <f>IF(B119&lt;K119,-1,IF(B119&gt;L119,1,0))</f>
        <v>-1</v>
      </c>
      <c r="F119" s="194"/>
      <c r="G119" s="194"/>
      <c r="H119" s="152"/>
      <c r="I119" s="21"/>
      <c r="J119" s="175">
        <v>14.275869015075275</v>
      </c>
      <c r="K119" s="175">
        <v>12.567556063757138</v>
      </c>
      <c r="L119" s="175">
        <v>15.984181966393409</v>
      </c>
      <c r="M119" s="66"/>
    </row>
    <row r="120" spans="1:33" s="249" customFormat="1" ht="12" x14ac:dyDescent="0.2">
      <c r="A120" s="61" t="s">
        <v>238</v>
      </c>
      <c r="B120" s="62">
        <v>42.732397685480919</v>
      </c>
      <c r="C120" s="50">
        <f t="shared" si="42"/>
        <v>-3.5351854410620831</v>
      </c>
      <c r="D120" s="50">
        <f t="shared" si="43"/>
        <v>-7.6407393733821412</v>
      </c>
      <c r="E120" s="21">
        <f t="shared" ref="E120" si="44">IF(B120&lt;K120,-1,IF(B120&gt;L120,1,0))</f>
        <v>-1</v>
      </c>
      <c r="F120" s="194"/>
      <c r="G120" s="194"/>
      <c r="H120" s="152"/>
      <c r="I120" s="21"/>
      <c r="J120" s="175">
        <v>46.267583126543002</v>
      </c>
      <c r="K120" s="175">
        <v>43.932204140080707</v>
      </c>
      <c r="L120" s="175">
        <v>48.60296211300529</v>
      </c>
      <c r="M120" s="66"/>
    </row>
    <row r="121" spans="1:33" x14ac:dyDescent="0.2">
      <c r="A121" s="61"/>
      <c r="B121" s="62"/>
      <c r="C121" s="50"/>
      <c r="D121" s="50"/>
      <c r="E121" s="65"/>
      <c r="F121" s="199"/>
      <c r="G121" s="199"/>
      <c r="H121" s="152"/>
      <c r="I121" s="65"/>
      <c r="K121" s="63"/>
      <c r="L121" s="63"/>
      <c r="M121" s="66"/>
    </row>
    <row r="122" spans="1:33" s="34" customFormat="1" x14ac:dyDescent="0.2">
      <c r="A122" s="58" t="s">
        <v>115</v>
      </c>
      <c r="B122" s="62" t="s">
        <v>242</v>
      </c>
      <c r="C122" s="50"/>
      <c r="D122" s="50"/>
      <c r="E122" s="65"/>
      <c r="F122" s="199"/>
      <c r="G122" s="199"/>
      <c r="H122" s="152"/>
      <c r="I122" s="65"/>
      <c r="J122" s="33"/>
      <c r="K122" s="63"/>
      <c r="L122" s="63"/>
      <c r="M122" s="125"/>
    </row>
    <row r="123" spans="1:33" s="34" customFormat="1" ht="12.6" thickBot="1" x14ac:dyDescent="0.25">
      <c r="A123" s="61" t="s">
        <v>239</v>
      </c>
      <c r="B123" s="62">
        <v>11.643495480265848</v>
      </c>
      <c r="C123" s="50">
        <f>B123-J123</f>
        <v>-2.9681073395159654</v>
      </c>
      <c r="D123" s="50">
        <f>C123/J123*100</f>
        <v>-20.313359021076145</v>
      </c>
      <c r="E123" s="65">
        <f>IF(B123&lt;K123,-1,IF(B123&gt;L123,1,0))</f>
        <v>-1</v>
      </c>
      <c r="F123" s="199"/>
      <c r="G123" s="199"/>
      <c r="H123" s="152"/>
      <c r="I123" s="65"/>
      <c r="J123" s="250">
        <v>14.611602819781814</v>
      </c>
      <c r="K123" s="63">
        <v>12.870685067671781</v>
      </c>
      <c r="L123" s="63">
        <v>16.352520571891844</v>
      </c>
      <c r="M123" s="125"/>
    </row>
    <row r="124" spans="1:33" ht="13.8" x14ac:dyDescent="0.2">
      <c r="A124" s="337" t="s">
        <v>142</v>
      </c>
      <c r="B124" s="337"/>
      <c r="C124" s="337"/>
      <c r="D124" s="337"/>
      <c r="E124" s="337"/>
      <c r="F124" s="236"/>
      <c r="G124" s="236"/>
      <c r="H124" s="156"/>
      <c r="I124" s="236"/>
      <c r="J124" s="251"/>
      <c r="K124" s="251"/>
      <c r="L124" s="251"/>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row>
    <row r="125" spans="1:33" ht="13.8" x14ac:dyDescent="0.2">
      <c r="A125" s="338" t="s">
        <v>143</v>
      </c>
      <c r="B125" s="338"/>
      <c r="C125" s="338"/>
      <c r="D125" s="338"/>
      <c r="E125" s="338"/>
      <c r="F125" s="236"/>
      <c r="G125" s="236"/>
      <c r="H125" s="156"/>
      <c r="I125" s="236"/>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row>
    <row r="126" spans="1:33" ht="13.8" x14ac:dyDescent="0.2">
      <c r="A126" s="338" t="s">
        <v>144</v>
      </c>
      <c r="B126" s="338"/>
      <c r="C126" s="338"/>
      <c r="D126" s="338"/>
      <c r="E126" s="338"/>
      <c r="F126" s="236"/>
      <c r="G126" s="236"/>
      <c r="H126" s="156"/>
      <c r="I126" s="236"/>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row>
    <row r="127" spans="1:33" ht="13.8" x14ac:dyDescent="0.2">
      <c r="A127" s="338" t="s">
        <v>145</v>
      </c>
      <c r="B127" s="338"/>
      <c r="C127" s="338"/>
      <c r="D127" s="338"/>
      <c r="E127" s="338"/>
      <c r="F127" s="236"/>
      <c r="G127" s="236"/>
      <c r="H127" s="156"/>
      <c r="I127" s="236"/>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row>
    <row r="128" spans="1:33" ht="13.8" x14ac:dyDescent="0.2">
      <c r="A128" s="338" t="s">
        <v>165</v>
      </c>
      <c r="B128" s="338"/>
      <c r="C128" s="338"/>
      <c r="D128" s="338"/>
      <c r="E128" s="338"/>
      <c r="F128" s="236"/>
      <c r="G128" s="236"/>
      <c r="H128" s="156"/>
      <c r="I128" s="236"/>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row>
    <row r="129" spans="1:33" ht="13.8" x14ac:dyDescent="0.2">
      <c r="A129" s="338" t="s">
        <v>146</v>
      </c>
      <c r="B129" s="338"/>
      <c r="C129" s="338"/>
      <c r="D129" s="338"/>
      <c r="E129" s="338"/>
      <c r="F129" s="236"/>
      <c r="G129" s="236"/>
      <c r="H129" s="156"/>
      <c r="I129" s="236"/>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row>
    <row r="130" spans="1:33" ht="13.8" x14ac:dyDescent="0.2">
      <c r="A130" s="338" t="s">
        <v>147</v>
      </c>
      <c r="B130" s="338"/>
      <c r="C130" s="338"/>
      <c r="D130" s="338"/>
      <c r="E130" s="338"/>
      <c r="F130" s="236"/>
      <c r="G130" s="236"/>
      <c r="H130" s="156"/>
      <c r="I130" s="236"/>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row>
    <row r="131" spans="1:33" ht="13.8" x14ac:dyDescent="0.2">
      <c r="A131" s="338" t="s">
        <v>148</v>
      </c>
      <c r="B131" s="338"/>
      <c r="C131" s="338"/>
      <c r="D131" s="338"/>
      <c r="E131" s="338"/>
      <c r="F131" s="236"/>
      <c r="G131" s="236"/>
      <c r="H131" s="156"/>
      <c r="I131" s="236"/>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row>
    <row r="132" spans="1:33" ht="13.8" x14ac:dyDescent="0.2">
      <c r="A132" s="338" t="s">
        <v>149</v>
      </c>
      <c r="B132" s="338"/>
      <c r="C132" s="338"/>
      <c r="D132" s="338"/>
      <c r="E132" s="338"/>
      <c r="F132" s="236"/>
      <c r="G132" s="236"/>
      <c r="H132" s="156"/>
      <c r="I132" s="236"/>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row>
    <row r="133" spans="1:33" ht="13.8" x14ac:dyDescent="0.2">
      <c r="A133" s="338" t="s">
        <v>150</v>
      </c>
      <c r="B133" s="338"/>
      <c r="C133" s="338"/>
      <c r="D133" s="338"/>
      <c r="E133" s="338"/>
      <c r="F133" s="236"/>
      <c r="G133" s="236"/>
      <c r="H133" s="156"/>
      <c r="I133" s="236"/>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row>
    <row r="134" spans="1:33" ht="13.8" x14ac:dyDescent="0.2">
      <c r="A134" s="338" t="s">
        <v>151</v>
      </c>
      <c r="B134" s="338"/>
      <c r="C134" s="338"/>
      <c r="D134" s="338"/>
      <c r="E134" s="338"/>
      <c r="F134" s="236"/>
      <c r="G134" s="236"/>
      <c r="H134" s="156"/>
      <c r="I134" s="236"/>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row>
    <row r="135" spans="1:33" ht="13.8" x14ac:dyDescent="0.2">
      <c r="A135" s="338" t="s">
        <v>152</v>
      </c>
      <c r="B135" s="338"/>
      <c r="C135" s="338"/>
      <c r="D135" s="338"/>
      <c r="E135" s="338"/>
      <c r="F135" s="236"/>
      <c r="G135" s="236"/>
      <c r="H135" s="156"/>
      <c r="I135" s="236"/>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row>
    <row r="136" spans="1:33" ht="12.75" customHeight="1" x14ac:dyDescent="0.2">
      <c r="A136" s="338" t="s">
        <v>225</v>
      </c>
      <c r="B136" s="338"/>
      <c r="C136" s="338"/>
      <c r="D136" s="338"/>
      <c r="E136" s="338"/>
      <c r="F136" s="236"/>
      <c r="G136" s="236"/>
      <c r="H136" s="156"/>
      <c r="I136" s="236"/>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row>
    <row r="137" spans="1:33" ht="13.8" x14ac:dyDescent="0.2">
      <c r="A137" s="338" t="s">
        <v>218</v>
      </c>
      <c r="B137" s="338"/>
      <c r="C137" s="338"/>
      <c r="D137" s="338"/>
      <c r="E137" s="338"/>
      <c r="F137" s="236"/>
      <c r="G137" s="236"/>
      <c r="H137" s="156"/>
      <c r="I137" s="236"/>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row>
    <row r="138" spans="1:33" s="257" customFormat="1" ht="13.8" x14ac:dyDescent="0.2">
      <c r="A138" s="338" t="s">
        <v>241</v>
      </c>
      <c r="B138" s="338"/>
      <c r="C138" s="338"/>
      <c r="D138" s="338"/>
      <c r="E138" s="338"/>
      <c r="F138" s="256"/>
      <c r="G138" s="256"/>
      <c r="H138" s="156"/>
      <c r="I138" s="256"/>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row>
    <row r="139" spans="1:33" ht="13.8" x14ac:dyDescent="0.2">
      <c r="A139" s="342" t="s">
        <v>240</v>
      </c>
      <c r="B139" s="342"/>
      <c r="C139" s="342"/>
      <c r="D139" s="342"/>
      <c r="E139" s="342"/>
      <c r="F139" s="236"/>
      <c r="G139" s="236"/>
      <c r="H139" s="156"/>
      <c r="I139" s="236"/>
      <c r="J139" s="123"/>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row>
    <row r="140" spans="1:33" ht="13.8" x14ac:dyDescent="0.2">
      <c r="A140" s="338" t="s">
        <v>153</v>
      </c>
      <c r="B140" s="338"/>
      <c r="C140" s="338"/>
      <c r="D140" s="338"/>
      <c r="E140" s="338"/>
      <c r="F140" s="236"/>
      <c r="G140" s="236"/>
      <c r="H140" s="156"/>
      <c r="I140" s="236"/>
      <c r="J140" s="123"/>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23"/>
    </row>
    <row r="141" spans="1:33" ht="13.8" x14ac:dyDescent="0.2">
      <c r="A141" s="344" t="s">
        <v>263</v>
      </c>
      <c r="B141" s="344"/>
      <c r="C141" s="344"/>
      <c r="D141" s="344"/>
      <c r="E141" s="344"/>
      <c r="F141" s="238"/>
      <c r="G141" s="238"/>
      <c r="H141" s="157"/>
      <c r="I141" s="238"/>
      <c r="J141" s="124"/>
      <c r="K141" s="123"/>
      <c r="L141" s="123"/>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row>
    <row r="142" spans="1:33" ht="11.25" hidden="1" customHeight="1" x14ac:dyDescent="0.2">
      <c r="A142" s="343" t="s">
        <v>154</v>
      </c>
      <c r="B142" s="343"/>
      <c r="C142" s="343"/>
      <c r="D142" s="343"/>
      <c r="E142" s="343"/>
      <c r="F142" s="343"/>
      <c r="G142" s="343"/>
      <c r="H142" s="343"/>
      <c r="I142" s="343"/>
      <c r="J142" s="343"/>
      <c r="K142" s="343"/>
      <c r="L142" s="343"/>
      <c r="M142" s="343"/>
      <c r="N142" s="343"/>
      <c r="O142" s="343"/>
      <c r="P142" s="343"/>
      <c r="Q142" s="343"/>
      <c r="R142" s="343"/>
      <c r="S142" s="343"/>
      <c r="T142" s="343"/>
      <c r="U142" s="343"/>
      <c r="V142" s="343"/>
      <c r="W142" s="343"/>
      <c r="X142" s="343"/>
      <c r="Y142" s="343"/>
      <c r="Z142" s="343"/>
      <c r="AA142" s="343"/>
      <c r="AB142" s="343"/>
      <c r="AC142" s="343"/>
      <c r="AD142" s="343"/>
      <c r="AE142" s="343"/>
      <c r="AF142" s="343"/>
      <c r="AG142" s="343"/>
    </row>
  </sheetData>
  <mergeCells count="30">
    <mergeCell ref="A1:E1"/>
    <mergeCell ref="A2:E2"/>
    <mergeCell ref="A3:E3"/>
    <mergeCell ref="J3:L3"/>
    <mergeCell ref="A4:A5"/>
    <mergeCell ref="C4:D4"/>
    <mergeCell ref="E4:E5"/>
    <mergeCell ref="F4:G4"/>
    <mergeCell ref="H4:I4"/>
    <mergeCell ref="J4:J5"/>
    <mergeCell ref="A134:E134"/>
    <mergeCell ref="K4:L4"/>
    <mergeCell ref="A124:E124"/>
    <mergeCell ref="A125:E125"/>
    <mergeCell ref="A126:E126"/>
    <mergeCell ref="A127:E127"/>
    <mergeCell ref="A128:E128"/>
    <mergeCell ref="A129:E129"/>
    <mergeCell ref="A130:E130"/>
    <mergeCell ref="A131:E131"/>
    <mergeCell ref="A132:E132"/>
    <mergeCell ref="A133:E133"/>
    <mergeCell ref="A142:AG142"/>
    <mergeCell ref="A135:E135"/>
    <mergeCell ref="A136:E136"/>
    <mergeCell ref="A137:E137"/>
    <mergeCell ref="A139:E139"/>
    <mergeCell ref="A140:E140"/>
    <mergeCell ref="A141:E141"/>
    <mergeCell ref="A138:E138"/>
  </mergeCells>
  <conditionalFormatting sqref="A142:C142">
    <cfRule type="iconSet" priority="5">
      <iconSet iconSet="3Arrows" showValue="0">
        <cfvo type="percent" val="0"/>
        <cfvo type="percent" val="33"/>
        <cfvo type="percent" val="67"/>
      </iconSet>
    </cfRule>
  </conditionalFormatting>
  <conditionalFormatting sqref="E121:I122">
    <cfRule type="iconSet" priority="4">
      <iconSet iconSet="3Arrows" showValue="0">
        <cfvo type="percent" val="0"/>
        <cfvo type="percent" val="33"/>
        <cfvo type="percent" val="67"/>
      </iconSet>
    </cfRule>
  </conditionalFormatting>
  <conditionalFormatting sqref="F44:I46">
    <cfRule type="iconSet" priority="2">
      <iconSet iconSet="3Arrows" showValue="0">
        <cfvo type="percent" val="0"/>
        <cfvo type="percent" val="33"/>
        <cfvo type="percent" val="67"/>
      </iconSet>
    </cfRule>
  </conditionalFormatting>
  <conditionalFormatting sqref="F51:I55">
    <cfRule type="iconSet" priority="1">
      <iconSet iconSet="3Arrows" showValue="0">
        <cfvo type="percent" val="0"/>
        <cfvo type="percent" val="33"/>
        <cfvo type="percent" val="67"/>
      </iconSet>
    </cfRule>
  </conditionalFormatting>
  <conditionalFormatting sqref="H4 E123:I123 E109:I111 E99:I104 E91:I95 E86:I87 E82:I82 E57:I57 F42:I43 E38:I38 E30:I34 E26:I26 E24:G24 E22:G22 E18:I18 E7 F4 E75:I80 E118:I120 E9:E10 H9:I10 E28:E29 H28:I29 H40:I41 E20:E21 E36:E37 H36:I37 H49:I50 E63:I63 H59:I62 H65:I66 E73:E74 H73:I74 E84:E85 H84:I85 E89:E90 H89:I90 E97:E98 H97:I98 E11:I16 F67:I71 E114:I115 F47:I47 E39:E47 E58:E62 E65:E71 E49:E55">
    <cfRule type="iconSet" priority="2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O78" sqref="O78"/>
    </sheetView>
  </sheetViews>
  <sheetFormatPr baseColWidth="10" defaultColWidth="11.44140625" defaultRowHeight="10.199999999999999" x14ac:dyDescent="0.2"/>
  <cols>
    <col min="1" max="1" width="39" style="237" customWidth="1"/>
    <col min="2" max="4" width="9.109375" style="237" customWidth="1"/>
    <col min="5" max="5" width="19.6640625" style="1" customWidth="1"/>
    <col min="6" max="6" width="7.5546875" style="1" bestFit="1" customWidth="1"/>
    <col min="7" max="7" width="8.88671875" style="1" bestFit="1" customWidth="1"/>
    <col min="8" max="8" width="5.6640625" style="158" bestFit="1" customWidth="1"/>
    <col min="9" max="9" width="5.44140625" style="1" customWidth="1"/>
    <col min="10" max="12" width="10.44140625" style="1" bestFit="1" customWidth="1"/>
    <col min="13" max="13" width="4" style="237" bestFit="1" customWidth="1"/>
    <col min="14" max="16384" width="11.44140625" style="237"/>
  </cols>
  <sheetData>
    <row r="1" spans="1:14" x14ac:dyDescent="0.2">
      <c r="A1" s="348" t="s">
        <v>15</v>
      </c>
      <c r="B1" s="348"/>
      <c r="C1" s="348"/>
      <c r="D1" s="348"/>
      <c r="E1" s="348"/>
      <c r="F1" s="240"/>
      <c r="G1" s="240"/>
      <c r="H1" s="149"/>
      <c r="I1" s="240"/>
    </row>
    <row r="2" spans="1:14" x14ac:dyDescent="0.2">
      <c r="A2" s="348" t="s">
        <v>161</v>
      </c>
      <c r="B2" s="348"/>
      <c r="C2" s="348"/>
      <c r="D2" s="348"/>
      <c r="E2" s="348"/>
      <c r="F2" s="240"/>
      <c r="G2" s="240"/>
      <c r="H2" s="149"/>
      <c r="I2" s="240"/>
    </row>
    <row r="3" spans="1:14" ht="10.8" thickBot="1" x14ac:dyDescent="0.25">
      <c r="A3" s="349" t="str">
        <f>+'C1 total'!A3:E3</f>
        <v>I Trimestre 2022</v>
      </c>
      <c r="B3" s="349"/>
      <c r="C3" s="349"/>
      <c r="D3" s="349"/>
      <c r="E3" s="349"/>
      <c r="F3" s="241"/>
      <c r="G3" s="241"/>
      <c r="H3" s="149"/>
      <c r="I3" s="200"/>
      <c r="J3" s="345" t="s">
        <v>229</v>
      </c>
      <c r="K3" s="345"/>
      <c r="L3" s="345"/>
    </row>
    <row r="4" spans="1:14" s="5" customFormat="1" ht="15" customHeight="1" x14ac:dyDescent="0.2">
      <c r="A4" s="340" t="s">
        <v>16</v>
      </c>
      <c r="B4" s="3" t="str">
        <f>+'C1 total'!B4</f>
        <v>I 2022</v>
      </c>
      <c r="C4" s="339" t="s">
        <v>74</v>
      </c>
      <c r="D4" s="339"/>
      <c r="E4" s="352" t="s">
        <v>108</v>
      </c>
      <c r="F4" s="354" t="s">
        <v>200</v>
      </c>
      <c r="G4" s="354"/>
      <c r="H4" s="355" t="s">
        <v>201</v>
      </c>
      <c r="I4" s="356"/>
      <c r="J4" s="346" t="s">
        <v>227</v>
      </c>
      <c r="K4" s="350" t="s">
        <v>75</v>
      </c>
      <c r="L4" s="351"/>
    </row>
    <row r="5" spans="1:14" s="5" customFormat="1" ht="10.8" thickBot="1" x14ac:dyDescent="0.35">
      <c r="A5" s="341"/>
      <c r="B5" s="6" t="str">
        <f>+'C1 total'!B5</f>
        <v>Ene - Mar</v>
      </c>
      <c r="C5" s="6" t="s">
        <v>49</v>
      </c>
      <c r="D5" s="6" t="s">
        <v>48</v>
      </c>
      <c r="E5" s="353"/>
      <c r="F5" s="147"/>
      <c r="G5" s="147"/>
      <c r="H5" s="150" t="s">
        <v>228</v>
      </c>
      <c r="I5" s="147"/>
      <c r="J5" s="347"/>
      <c r="K5" s="239" t="s">
        <v>76</v>
      </c>
      <c r="L5" s="239" t="s">
        <v>77</v>
      </c>
    </row>
    <row r="6" spans="1:14" s="5" customFormat="1" x14ac:dyDescent="0.2">
      <c r="A6" s="7"/>
      <c r="B6" s="8"/>
      <c r="C6" s="8"/>
      <c r="D6" s="9"/>
      <c r="E6" s="4"/>
      <c r="F6" s="4"/>
      <c r="G6" s="4"/>
      <c r="H6" s="151"/>
      <c r="I6" s="4"/>
      <c r="J6" s="4"/>
      <c r="K6" s="39"/>
      <c r="L6" s="39"/>
    </row>
    <row r="7" spans="1:14" s="16" customFormat="1" x14ac:dyDescent="0.2">
      <c r="A7" s="11" t="s">
        <v>17</v>
      </c>
      <c r="B7" s="12">
        <v>2577539</v>
      </c>
      <c r="C7" s="13">
        <f>B7-J7</f>
        <v>25763</v>
      </c>
      <c r="D7" s="14">
        <f>C7/J7*100</f>
        <v>1.0096105614285893</v>
      </c>
      <c r="E7" s="15">
        <f>IF(B7&lt;K7,-1,IF(B7&gt;L7,1,0))</f>
        <v>0</v>
      </c>
      <c r="H7" s="229"/>
      <c r="J7" s="196">
        <v>2551776</v>
      </c>
      <c r="K7" s="202">
        <v>2450343.992045078</v>
      </c>
      <c r="L7" s="202">
        <v>2653208.007954922</v>
      </c>
    </row>
    <row r="8" spans="1:14" s="16" customFormat="1" x14ac:dyDescent="0.2">
      <c r="A8" s="17"/>
      <c r="B8" s="18" t="s">
        <v>242</v>
      </c>
      <c r="C8" s="19"/>
      <c r="D8" s="20"/>
      <c r="E8" s="21"/>
      <c r="F8" s="21"/>
      <c r="G8" s="21"/>
      <c r="H8" s="152"/>
      <c r="I8" s="21"/>
      <c r="J8" s="196"/>
      <c r="K8" s="203"/>
      <c r="L8" s="203"/>
    </row>
    <row r="9" spans="1:14" s="16" customFormat="1" x14ac:dyDescent="0.2">
      <c r="A9" s="23" t="s">
        <v>61</v>
      </c>
      <c r="B9" s="19">
        <v>2577539</v>
      </c>
      <c r="C9" s="24">
        <f>B9-J9</f>
        <v>25763</v>
      </c>
      <c r="D9" s="20">
        <f t="shared" ref="D9:D16" si="0">C9/J9*100</f>
        <v>1.0096105614285893</v>
      </c>
      <c r="E9" s="184">
        <f t="shared" ref="E9:E14" si="1">IF(B9&lt;K9,-1,IF(B9&gt;L9,1,0))</f>
        <v>0</v>
      </c>
      <c r="F9" s="219">
        <f>+B9-F10</f>
        <v>0</v>
      </c>
      <c r="G9" s="219">
        <f>+C9-G10</f>
        <v>0</v>
      </c>
      <c r="H9" s="187"/>
      <c r="I9" s="184"/>
      <c r="J9" s="196">
        <v>2551776</v>
      </c>
      <c r="K9" s="202">
        <v>2450343.992045078</v>
      </c>
      <c r="L9" s="202">
        <v>2653208.007954922</v>
      </c>
    </row>
    <row r="10" spans="1:14" x14ac:dyDescent="0.2">
      <c r="A10" s="25" t="s">
        <v>60</v>
      </c>
      <c r="B10" s="18">
        <v>542424</v>
      </c>
      <c r="C10" s="26">
        <f>B10-J10</f>
        <v>25</v>
      </c>
      <c r="D10" s="27">
        <f t="shared" si="0"/>
        <v>4.6091530404738946E-3</v>
      </c>
      <c r="E10" s="21">
        <f t="shared" si="1"/>
        <v>0</v>
      </c>
      <c r="F10" s="93">
        <f>SUM(B10:B16)</f>
        <v>2577539</v>
      </c>
      <c r="G10" s="93">
        <f>SUM(C10:C16)</f>
        <v>25763</v>
      </c>
      <c r="H10" s="152"/>
      <c r="I10" s="21"/>
      <c r="J10" s="193">
        <v>542399</v>
      </c>
      <c r="K10" s="193">
        <v>496016.41252875718</v>
      </c>
      <c r="L10" s="193">
        <v>588781.58747124276</v>
      </c>
      <c r="N10" s="29"/>
    </row>
    <row r="11" spans="1:14" x14ac:dyDescent="0.2">
      <c r="A11" s="25" t="s">
        <v>39</v>
      </c>
      <c r="B11" s="18">
        <v>358611</v>
      </c>
      <c r="C11" s="26">
        <f t="shared" ref="C11:C16" si="2">B11-J11</f>
        <v>-4687</v>
      </c>
      <c r="D11" s="27">
        <f t="shared" si="0"/>
        <v>-1.2901254617421511</v>
      </c>
      <c r="E11" s="21">
        <f t="shared" si="1"/>
        <v>0</v>
      </c>
      <c r="F11" s="194"/>
      <c r="G11" s="194"/>
      <c r="H11" s="152"/>
      <c r="I11" s="21"/>
      <c r="J11" s="193">
        <v>363298</v>
      </c>
      <c r="K11" s="193">
        <v>330216.18142195733</v>
      </c>
      <c r="L11" s="193">
        <v>396379.81857804267</v>
      </c>
      <c r="N11" s="29"/>
    </row>
    <row r="12" spans="1:14" x14ac:dyDescent="0.2">
      <c r="A12" s="25" t="s">
        <v>29</v>
      </c>
      <c r="B12" s="18">
        <v>348344</v>
      </c>
      <c r="C12" s="26">
        <f t="shared" si="2"/>
        <v>-1065</v>
      </c>
      <c r="D12" s="27">
        <f t="shared" si="0"/>
        <v>-0.30480039151824939</v>
      </c>
      <c r="E12" s="21">
        <f t="shared" si="1"/>
        <v>0</v>
      </c>
      <c r="F12" s="194"/>
      <c r="G12" s="194"/>
      <c r="H12" s="152"/>
      <c r="I12" s="21"/>
      <c r="J12" s="193">
        <v>349409</v>
      </c>
      <c r="K12" s="193">
        <v>321786.7800150048</v>
      </c>
      <c r="L12" s="193">
        <v>377031.2199849952</v>
      </c>
      <c r="N12" s="29"/>
    </row>
    <row r="13" spans="1:14" x14ac:dyDescent="0.2">
      <c r="A13" s="25" t="s">
        <v>30</v>
      </c>
      <c r="B13" s="18">
        <v>396914</v>
      </c>
      <c r="C13" s="26">
        <f t="shared" si="2"/>
        <v>38796</v>
      </c>
      <c r="D13" s="27">
        <f>C13/J13*100</f>
        <v>10.833300755616863</v>
      </c>
      <c r="E13" s="21">
        <f t="shared" si="1"/>
        <v>1</v>
      </c>
      <c r="F13" s="194"/>
      <c r="G13" s="194"/>
      <c r="H13" s="152"/>
      <c r="I13" s="21"/>
      <c r="J13" s="193">
        <v>358118</v>
      </c>
      <c r="K13" s="193">
        <v>327786.46259941347</v>
      </c>
      <c r="L13" s="193">
        <v>388449.53740058653</v>
      </c>
      <c r="N13" s="29"/>
    </row>
    <row r="14" spans="1:14" x14ac:dyDescent="0.2">
      <c r="A14" s="25" t="s">
        <v>31</v>
      </c>
      <c r="B14" s="18">
        <v>453621</v>
      </c>
      <c r="C14" s="26">
        <f t="shared" si="2"/>
        <v>-12161</v>
      </c>
      <c r="D14" s="27">
        <f t="shared" si="0"/>
        <v>-2.610878050246682</v>
      </c>
      <c r="E14" s="21">
        <f t="shared" si="1"/>
        <v>0</v>
      </c>
      <c r="F14" s="194"/>
      <c r="G14" s="194"/>
      <c r="H14" s="152"/>
      <c r="I14" s="21"/>
      <c r="J14" s="193">
        <v>465782</v>
      </c>
      <c r="K14" s="193">
        <v>439452.75980190822</v>
      </c>
      <c r="L14" s="193">
        <v>492111.24019809178</v>
      </c>
      <c r="N14" s="29"/>
    </row>
    <row r="15" spans="1:14" x14ac:dyDescent="0.2">
      <c r="A15" s="25" t="s">
        <v>22</v>
      </c>
      <c r="B15" s="18">
        <v>476360</v>
      </c>
      <c r="C15" s="26">
        <f t="shared" si="2"/>
        <v>5259</v>
      </c>
      <c r="D15" s="27">
        <f t="shared" si="0"/>
        <v>1.1163211285902597</v>
      </c>
      <c r="E15" s="21">
        <v>0</v>
      </c>
      <c r="F15" s="194"/>
      <c r="G15" s="194"/>
      <c r="H15" s="152"/>
      <c r="I15" s="21"/>
      <c r="J15" s="193">
        <v>471101</v>
      </c>
      <c r="K15" s="193">
        <v>431901.80210589914</v>
      </c>
      <c r="L15" s="193">
        <v>510300.19789410086</v>
      </c>
      <c r="N15" s="29"/>
    </row>
    <row r="16" spans="1:14" x14ac:dyDescent="0.2">
      <c r="A16" s="25" t="s">
        <v>10</v>
      </c>
      <c r="B16" s="18">
        <v>1265</v>
      </c>
      <c r="C16" s="26">
        <f t="shared" si="2"/>
        <v>-404</v>
      </c>
      <c r="D16" s="27">
        <f t="shared" si="0"/>
        <v>-24.206111443978433</v>
      </c>
      <c r="E16" s="21">
        <v>0</v>
      </c>
      <c r="F16" s="194"/>
      <c r="G16" s="194"/>
      <c r="H16" s="152"/>
      <c r="I16" s="21"/>
      <c r="J16" s="193">
        <v>1669</v>
      </c>
      <c r="K16" s="193">
        <v>0</v>
      </c>
      <c r="L16" s="193">
        <v>4010.9038072936305</v>
      </c>
      <c r="N16" s="29"/>
    </row>
    <row r="17" spans="1:13" x14ac:dyDescent="0.2">
      <c r="A17" s="30"/>
      <c r="B17" s="18" t="s">
        <v>242</v>
      </c>
      <c r="C17" s="18"/>
      <c r="D17" s="27"/>
      <c r="E17" s="21"/>
      <c r="F17" s="194"/>
      <c r="G17" s="194"/>
      <c r="H17" s="152"/>
      <c r="I17" s="21"/>
      <c r="J17" s="193"/>
      <c r="K17" s="193"/>
      <c r="L17" s="193"/>
    </row>
    <row r="18" spans="1:13" s="16" customFormat="1" x14ac:dyDescent="0.2">
      <c r="A18" s="11" t="s">
        <v>18</v>
      </c>
      <c r="B18" s="12">
        <v>2035115</v>
      </c>
      <c r="C18" s="13">
        <f>B18-J18</f>
        <v>25738</v>
      </c>
      <c r="D18" s="14">
        <f>C18/J18*100</f>
        <v>1.2808945260147797</v>
      </c>
      <c r="E18" s="15">
        <f>IF(B18&lt;K18,-1,IF(B18&gt;L18,1,0))</f>
        <v>0</v>
      </c>
      <c r="F18" s="195"/>
      <c r="G18" s="195"/>
      <c r="H18" s="153"/>
      <c r="I18" s="15"/>
      <c r="J18" s="196">
        <v>2009377</v>
      </c>
      <c r="K18" s="202">
        <v>1932409.869260997</v>
      </c>
      <c r="L18" s="202">
        <v>2086344.130739003</v>
      </c>
    </row>
    <row r="19" spans="1:13" s="16" customFormat="1" x14ac:dyDescent="0.2">
      <c r="A19" s="17"/>
      <c r="B19" s="19" t="s">
        <v>242</v>
      </c>
      <c r="C19" s="19"/>
      <c r="D19" s="20"/>
      <c r="E19" s="21"/>
      <c r="F19" s="194"/>
      <c r="G19" s="194"/>
      <c r="H19" s="152"/>
      <c r="I19" s="21"/>
      <c r="J19" s="196"/>
      <c r="K19" s="203"/>
      <c r="L19" s="203"/>
    </row>
    <row r="20" spans="1:13" s="16" customFormat="1" x14ac:dyDescent="0.2">
      <c r="A20" s="23" t="s">
        <v>19</v>
      </c>
      <c r="B20" s="19">
        <v>984630</v>
      </c>
      <c r="C20" s="24">
        <f t="shared" ref="C20:C22" si="3">B20-J20</f>
        <v>-5435</v>
      </c>
      <c r="D20" s="20">
        <f t="shared" ref="D20:D21" si="4">C20/J20*100</f>
        <v>-0.54895385656497298</v>
      </c>
      <c r="E20" s="184">
        <f>IF(B20&lt;K20,-1,IF(B20&gt;L20,1,0))</f>
        <v>0</v>
      </c>
      <c r="F20" s="219">
        <f>+B20-F21</f>
        <v>0</v>
      </c>
      <c r="G20" s="219">
        <f>+C20-G21</f>
        <v>0</v>
      </c>
      <c r="H20" s="185">
        <f>+B20/1000000</f>
        <v>0.98463000000000001</v>
      </c>
      <c r="I20" s="183">
        <f>+C20/1000</f>
        <v>-5.4349999999999996</v>
      </c>
      <c r="J20" s="196">
        <v>990065</v>
      </c>
      <c r="K20" s="204">
        <v>928728.31285446545</v>
      </c>
      <c r="L20" s="204">
        <v>1051401.6871455344</v>
      </c>
      <c r="M20" s="186"/>
    </row>
    <row r="21" spans="1:13" x14ac:dyDescent="0.2">
      <c r="A21" s="25" t="s">
        <v>54</v>
      </c>
      <c r="B21" s="18">
        <v>812132</v>
      </c>
      <c r="C21" s="26">
        <f t="shared" si="3"/>
        <v>80717</v>
      </c>
      <c r="D21" s="27">
        <f t="shared" si="4"/>
        <v>11.035732108310603</v>
      </c>
      <c r="E21" s="21">
        <f>IF(B21&lt;K21,-1,IF(B21&gt;L21,1,0))</f>
        <v>1</v>
      </c>
      <c r="F21" s="93">
        <f>SUM(B21:B22)</f>
        <v>984630</v>
      </c>
      <c r="G21" s="93">
        <f>SUM(C21:C22)</f>
        <v>-5435</v>
      </c>
      <c r="H21" s="154">
        <f>+B21/1000000</f>
        <v>0.81213199999999997</v>
      </c>
      <c r="I21" s="148">
        <f t="shared" ref="I21:I22" si="5">+C21/1000</f>
        <v>80.716999999999999</v>
      </c>
      <c r="J21" s="193">
        <v>731415</v>
      </c>
      <c r="K21" s="205">
        <v>686045.90894305916</v>
      </c>
      <c r="L21" s="205">
        <v>776784.09105694084</v>
      </c>
      <c r="M21" s="68"/>
    </row>
    <row r="22" spans="1:13" x14ac:dyDescent="0.2">
      <c r="A22" s="25" t="s">
        <v>55</v>
      </c>
      <c r="B22" s="18">
        <v>172498</v>
      </c>
      <c r="C22" s="26">
        <f t="shared" si="3"/>
        <v>-86152</v>
      </c>
      <c r="D22" s="27">
        <f>C22/J22*100</f>
        <v>-33.308331722404795</v>
      </c>
      <c r="E22" s="21">
        <f>IF(B22&lt;K22,-1,IF(B22&gt;L22,1,0))</f>
        <v>-1</v>
      </c>
      <c r="F22" s="194"/>
      <c r="G22" s="194"/>
      <c r="H22" s="155">
        <f>+B22/1000</f>
        <v>172.49799999999999</v>
      </c>
      <c r="I22" s="148">
        <f t="shared" si="5"/>
        <v>-86.152000000000001</v>
      </c>
      <c r="J22" s="193">
        <v>258650</v>
      </c>
      <c r="K22" s="205">
        <v>222523.38302616673</v>
      </c>
      <c r="L22" s="205">
        <v>294776.6169738333</v>
      </c>
      <c r="M22" s="29"/>
    </row>
    <row r="23" spans="1:13" x14ac:dyDescent="0.2">
      <c r="A23" s="31"/>
      <c r="B23" s="18" t="s">
        <v>242</v>
      </c>
      <c r="C23" s="18"/>
      <c r="D23" s="27"/>
      <c r="E23" s="21"/>
      <c r="F23" s="194"/>
      <c r="G23" s="194"/>
      <c r="H23" s="152"/>
      <c r="I23" s="21"/>
      <c r="J23" s="193"/>
      <c r="K23" s="203"/>
      <c r="L23" s="203"/>
    </row>
    <row r="24" spans="1:13" s="16" customFormat="1" x14ac:dyDescent="0.2">
      <c r="A24" s="23" t="s">
        <v>20</v>
      </c>
      <c r="B24" s="19">
        <v>1050485</v>
      </c>
      <c r="C24" s="24">
        <f>B24-J24</f>
        <v>31173</v>
      </c>
      <c r="D24" s="20">
        <f>C24/J24*100</f>
        <v>3.0582392829673348</v>
      </c>
      <c r="E24" s="184">
        <f>IF(B24&lt;K24,-1,IF(B24&gt;L24,1,0))</f>
        <v>0</v>
      </c>
      <c r="F24" s="197"/>
      <c r="G24" s="197"/>
      <c r="H24" s="154">
        <f>+B24/1000000</f>
        <v>1.0504849999999999</v>
      </c>
      <c r="I24" s="148">
        <f t="shared" ref="I24" si="6">+C24/1000</f>
        <v>31.172999999999998</v>
      </c>
      <c r="J24" s="196">
        <v>1019312</v>
      </c>
      <c r="K24" s="204">
        <v>971816.90427321719</v>
      </c>
      <c r="L24" s="204">
        <v>1066807.0957267829</v>
      </c>
    </row>
    <row r="25" spans="1:13" x14ac:dyDescent="0.2">
      <c r="A25" s="30"/>
      <c r="B25" s="18" t="s">
        <v>242</v>
      </c>
      <c r="C25" s="18"/>
      <c r="D25" s="27"/>
      <c r="E25" s="21"/>
      <c r="F25" s="194"/>
      <c r="G25" s="194"/>
      <c r="H25" s="152"/>
      <c r="I25" s="21"/>
      <c r="J25" s="193"/>
      <c r="K25" s="203"/>
      <c r="L25" s="203"/>
    </row>
    <row r="26" spans="1:13" s="16" customFormat="1" ht="12" x14ac:dyDescent="0.2">
      <c r="A26" s="11" t="s">
        <v>129</v>
      </c>
      <c r="B26" s="12">
        <v>812132</v>
      </c>
      <c r="C26" s="13">
        <f>B26-J26</f>
        <v>80717</v>
      </c>
      <c r="D26" s="14">
        <f>C26/J26*100</f>
        <v>11.035732108310603</v>
      </c>
      <c r="E26" s="15">
        <f>IF(B26&lt;K26,-1,IF(B26&gt;L26,1,0))</f>
        <v>1</v>
      </c>
      <c r="F26" s="195"/>
      <c r="G26" s="195"/>
      <c r="H26" s="153"/>
      <c r="I26" s="15"/>
      <c r="J26" s="196">
        <v>731415</v>
      </c>
      <c r="K26" s="202">
        <v>686045.90894305916</v>
      </c>
      <c r="L26" s="202">
        <v>776784.09105694084</v>
      </c>
    </row>
    <row r="27" spans="1:13" s="16" customFormat="1" x14ac:dyDescent="0.2">
      <c r="A27" s="17"/>
      <c r="B27" s="18" t="s">
        <v>242</v>
      </c>
      <c r="C27" s="19"/>
      <c r="D27" s="20"/>
      <c r="E27" s="21"/>
      <c r="F27" s="194"/>
      <c r="G27" s="194"/>
      <c r="H27" s="152"/>
      <c r="I27" s="21"/>
      <c r="J27" s="196"/>
      <c r="K27" s="204"/>
      <c r="L27" s="204"/>
    </row>
    <row r="28" spans="1:13" x14ac:dyDescent="0.2">
      <c r="A28" s="23" t="s">
        <v>21</v>
      </c>
      <c r="B28" s="19">
        <v>812132</v>
      </c>
      <c r="C28" s="24">
        <f t="shared" ref="C28:C33" si="7">B28-J28</f>
        <v>80717</v>
      </c>
      <c r="D28" s="20">
        <f t="shared" ref="D28:D33" si="8">C28/J28*100</f>
        <v>11.035732108310603</v>
      </c>
      <c r="E28" s="21">
        <f t="shared" ref="E28:E33" si="9">IF(B28&lt;K28,-1,IF(B28&gt;L28,1,0))</f>
        <v>1</v>
      </c>
      <c r="F28" s="219">
        <f>+B28-F29</f>
        <v>0</v>
      </c>
      <c r="G28" s="219">
        <f>+C28-G29</f>
        <v>0</v>
      </c>
      <c r="H28" s="152"/>
      <c r="I28" s="21"/>
      <c r="J28" s="196">
        <v>731415</v>
      </c>
      <c r="K28" s="202">
        <v>686045.90894305916</v>
      </c>
      <c r="L28" s="202">
        <v>776784.09105694084</v>
      </c>
    </row>
    <row r="29" spans="1:13" x14ac:dyDescent="0.2">
      <c r="A29" s="25" t="s">
        <v>39</v>
      </c>
      <c r="B29" s="18">
        <v>80590</v>
      </c>
      <c r="C29" s="26">
        <f t="shared" si="7"/>
        <v>13925</v>
      </c>
      <c r="D29" s="27">
        <f t="shared" si="8"/>
        <v>20.888022200555014</v>
      </c>
      <c r="E29" s="21">
        <f t="shared" si="9"/>
        <v>0</v>
      </c>
      <c r="F29" s="93">
        <f>SUM(B29:B34)</f>
        <v>812132</v>
      </c>
      <c r="G29" s="93">
        <f>SUM(C29:C34)</f>
        <v>80717</v>
      </c>
      <c r="H29" s="152"/>
      <c r="I29" s="21"/>
      <c r="J29" s="193">
        <v>66665</v>
      </c>
      <c r="K29" s="205">
        <v>52144.622303223558</v>
      </c>
      <c r="L29" s="205">
        <v>81185.377696776442</v>
      </c>
    </row>
    <row r="30" spans="1:13" x14ac:dyDescent="0.2">
      <c r="A30" s="25" t="s">
        <v>29</v>
      </c>
      <c r="B30" s="18">
        <v>205630</v>
      </c>
      <c r="C30" s="26">
        <f t="shared" si="7"/>
        <v>25662</v>
      </c>
      <c r="D30" s="27">
        <f t="shared" si="8"/>
        <v>14.259201635846372</v>
      </c>
      <c r="E30" s="21">
        <f t="shared" si="9"/>
        <v>1</v>
      </c>
      <c r="F30" s="194"/>
      <c r="G30" s="194"/>
      <c r="H30" s="152"/>
      <c r="I30" s="21"/>
      <c r="J30" s="193">
        <v>179968</v>
      </c>
      <c r="K30" s="205">
        <v>158729.46753331929</v>
      </c>
      <c r="L30" s="205">
        <v>201206.53246668071</v>
      </c>
    </row>
    <row r="31" spans="1:13" x14ac:dyDescent="0.2">
      <c r="A31" s="25" t="s">
        <v>30</v>
      </c>
      <c r="B31" s="18">
        <v>239739</v>
      </c>
      <c r="C31" s="26">
        <f t="shared" si="7"/>
        <v>29467</v>
      </c>
      <c r="D31" s="27">
        <f t="shared" si="8"/>
        <v>14.013753614366154</v>
      </c>
      <c r="E31" s="21">
        <f t="shared" si="9"/>
        <v>1</v>
      </c>
      <c r="F31" s="194"/>
      <c r="G31" s="194"/>
      <c r="H31" s="152"/>
      <c r="I31" s="21"/>
      <c r="J31" s="193">
        <v>210272</v>
      </c>
      <c r="K31" s="205">
        <v>187882.84473297771</v>
      </c>
      <c r="L31" s="205">
        <v>232661.15526702229</v>
      </c>
    </row>
    <row r="32" spans="1:13" x14ac:dyDescent="0.2">
      <c r="A32" s="25" t="s">
        <v>31</v>
      </c>
      <c r="B32" s="18">
        <v>222058</v>
      </c>
      <c r="C32" s="26">
        <f t="shared" si="7"/>
        <v>598</v>
      </c>
      <c r="D32" s="27">
        <f t="shared" si="8"/>
        <v>0.27002618983112076</v>
      </c>
      <c r="E32" s="21">
        <f t="shared" si="9"/>
        <v>0</v>
      </c>
      <c r="F32" s="194"/>
      <c r="G32" s="194"/>
      <c r="H32" s="152"/>
      <c r="I32" s="21"/>
      <c r="J32" s="193">
        <v>221460</v>
      </c>
      <c r="K32" s="205">
        <v>200212.50753954824</v>
      </c>
      <c r="L32" s="205">
        <v>242707.49246045176</v>
      </c>
    </row>
    <row r="33" spans="1:12" x14ac:dyDescent="0.2">
      <c r="A33" s="25" t="s">
        <v>22</v>
      </c>
      <c r="B33" s="18">
        <v>63937</v>
      </c>
      <c r="C33" s="26">
        <f t="shared" si="7"/>
        <v>11005</v>
      </c>
      <c r="D33" s="27">
        <f t="shared" si="8"/>
        <v>20.790825965389555</v>
      </c>
      <c r="E33" s="21">
        <f t="shared" si="9"/>
        <v>0</v>
      </c>
      <c r="F33" s="194"/>
      <c r="G33" s="194"/>
      <c r="H33" s="152"/>
      <c r="I33" s="21"/>
      <c r="J33" s="193">
        <v>52932</v>
      </c>
      <c r="K33" s="205">
        <v>41619.282938990495</v>
      </c>
      <c r="L33" s="205">
        <v>64244.717061009505</v>
      </c>
    </row>
    <row r="34" spans="1:12" x14ac:dyDescent="0.2">
      <c r="A34" s="25" t="s">
        <v>10</v>
      </c>
      <c r="B34" s="18">
        <v>178</v>
      </c>
      <c r="C34" s="26">
        <f>B34-J34</f>
        <v>60</v>
      </c>
      <c r="D34" s="27">
        <f>C34/J34*100</f>
        <v>50.847457627118644</v>
      </c>
      <c r="E34" s="21">
        <v>0</v>
      </c>
      <c r="F34" s="194"/>
      <c r="G34" s="194"/>
      <c r="H34" s="152"/>
      <c r="I34" s="21"/>
      <c r="J34" s="193">
        <v>118</v>
      </c>
      <c r="K34" s="205" t="s">
        <v>164</v>
      </c>
      <c r="L34" s="205" t="s">
        <v>164</v>
      </c>
    </row>
    <row r="35" spans="1:12" x14ac:dyDescent="0.2">
      <c r="A35" s="31"/>
      <c r="B35" s="18" t="s">
        <v>242</v>
      </c>
      <c r="C35" s="18"/>
      <c r="D35" s="27"/>
      <c r="E35" s="21"/>
      <c r="F35" s="194"/>
      <c r="G35" s="194"/>
      <c r="H35" s="152"/>
      <c r="I35" s="21"/>
      <c r="J35" s="193"/>
      <c r="K35" s="203"/>
      <c r="L35" s="203"/>
    </row>
    <row r="36" spans="1:12" s="16" customFormat="1" ht="12" x14ac:dyDescent="0.2">
      <c r="A36" s="23" t="s">
        <v>130</v>
      </c>
      <c r="B36" s="19">
        <v>812132</v>
      </c>
      <c r="C36" s="24">
        <f t="shared" ref="C36:C38" si="10">B36-J36</f>
        <v>80717</v>
      </c>
      <c r="D36" s="20">
        <f t="shared" ref="D36:D38" si="11">C36/J36*100</f>
        <v>11.035732108310603</v>
      </c>
      <c r="E36" s="184">
        <f>IF(B36&lt;K36,-1,IF(B36&gt;L36,1,0))</f>
        <v>1</v>
      </c>
      <c r="F36" s="219">
        <f>+B36-F37</f>
        <v>0</v>
      </c>
      <c r="G36" s="219">
        <f>+C36-G37</f>
        <v>0</v>
      </c>
      <c r="H36" s="187"/>
      <c r="I36" s="184"/>
      <c r="J36" s="196">
        <v>731415</v>
      </c>
      <c r="K36" s="202">
        <v>686045.90894305916</v>
      </c>
      <c r="L36" s="202">
        <v>776784.09105694084</v>
      </c>
    </row>
    <row r="37" spans="1:12" x14ac:dyDescent="0.2">
      <c r="A37" s="25" t="s">
        <v>23</v>
      </c>
      <c r="B37" s="18">
        <v>255214</v>
      </c>
      <c r="C37" s="26">
        <f t="shared" si="10"/>
        <v>-13887</v>
      </c>
      <c r="D37" s="27">
        <f t="shared" si="11"/>
        <v>-5.1605159401117051</v>
      </c>
      <c r="E37" s="21">
        <f>IF(B37&lt;K37,-1,IF(B37&gt;L37,1,0))</f>
        <v>0</v>
      </c>
      <c r="F37" s="93">
        <f>SUM(B37:B38)</f>
        <v>812132</v>
      </c>
      <c r="G37" s="93">
        <f>SUM(C37:C38)</f>
        <v>80717</v>
      </c>
      <c r="H37" s="152"/>
      <c r="I37" s="21"/>
      <c r="J37" s="193">
        <v>269101</v>
      </c>
      <c r="K37" s="205">
        <v>246454.61946395802</v>
      </c>
      <c r="L37" s="205">
        <v>291747.38053604198</v>
      </c>
    </row>
    <row r="38" spans="1:12" x14ac:dyDescent="0.2">
      <c r="A38" s="25" t="s">
        <v>24</v>
      </c>
      <c r="B38" s="18">
        <v>556918</v>
      </c>
      <c r="C38" s="26">
        <f t="shared" si="10"/>
        <v>94604</v>
      </c>
      <c r="D38" s="27">
        <f t="shared" si="11"/>
        <v>20.46314842293333</v>
      </c>
      <c r="E38" s="21">
        <f>IF(B38&lt;K38,-1,IF(B38&gt;L38,1,0))</f>
        <v>1</v>
      </c>
      <c r="F38" s="194"/>
      <c r="G38" s="194"/>
      <c r="H38" s="152"/>
      <c r="I38" s="21"/>
      <c r="J38" s="193">
        <v>462314</v>
      </c>
      <c r="K38" s="205">
        <v>428837.46301310626</v>
      </c>
      <c r="L38" s="205">
        <v>495790.53698689374</v>
      </c>
    </row>
    <row r="39" spans="1:12" x14ac:dyDescent="0.2">
      <c r="A39" s="31"/>
      <c r="B39" s="18" t="s">
        <v>242</v>
      </c>
      <c r="C39" s="18"/>
      <c r="D39" s="27"/>
      <c r="E39" s="21"/>
      <c r="F39" s="194"/>
      <c r="G39" s="194"/>
      <c r="H39" s="152"/>
      <c r="I39" s="21"/>
      <c r="J39" s="193"/>
      <c r="K39" s="205"/>
      <c r="L39" s="205"/>
    </row>
    <row r="40" spans="1:12" s="16" customFormat="1" ht="12" x14ac:dyDescent="0.2">
      <c r="A40" s="23" t="s">
        <v>131</v>
      </c>
      <c r="B40" s="19">
        <v>812132</v>
      </c>
      <c r="C40" s="24">
        <f t="shared" ref="C40:C47" si="12">B40-J40</f>
        <v>80717</v>
      </c>
      <c r="D40" s="20">
        <f t="shared" ref="D40:D47" si="13">C40/J40*100</f>
        <v>11.035732108310603</v>
      </c>
      <c r="E40" s="184">
        <f t="shared" ref="E40:E46" si="14">IF(B40&lt;K40,-1,IF(B40&gt;L40,1,0))</f>
        <v>1</v>
      </c>
      <c r="F40" s="219">
        <f>+B40-F41</f>
        <v>0</v>
      </c>
      <c r="G40" s="219">
        <f>+C40-G41</f>
        <v>0</v>
      </c>
      <c r="H40" s="187"/>
      <c r="I40" s="184"/>
      <c r="J40" s="196">
        <v>731415</v>
      </c>
      <c r="K40" s="202">
        <v>686045.90894305916</v>
      </c>
      <c r="L40" s="202">
        <v>776784.09105694084</v>
      </c>
    </row>
    <row r="41" spans="1:12" x14ac:dyDescent="0.2">
      <c r="A41" s="25" t="s">
        <v>47</v>
      </c>
      <c r="B41" s="18">
        <v>47243</v>
      </c>
      <c r="C41" s="26">
        <f t="shared" si="12"/>
        <v>-370</v>
      </c>
      <c r="D41" s="32">
        <f t="shared" si="13"/>
        <v>-0.77709869153382471</v>
      </c>
      <c r="E41" s="21">
        <f t="shared" si="14"/>
        <v>0</v>
      </c>
      <c r="F41" s="93">
        <f>SUM(B41:B47)</f>
        <v>812132</v>
      </c>
      <c r="G41" s="93">
        <f>SUM(C41:C47)</f>
        <v>80717</v>
      </c>
      <c r="H41" s="152"/>
      <c r="I41" s="21"/>
      <c r="J41" s="193">
        <v>47613</v>
      </c>
      <c r="K41" s="205">
        <v>39035.585644102546</v>
      </c>
      <c r="L41" s="205">
        <v>56190.414355897454</v>
      </c>
    </row>
    <row r="42" spans="1:12" x14ac:dyDescent="0.2">
      <c r="A42" s="25" t="s">
        <v>32</v>
      </c>
      <c r="B42" s="18">
        <v>146920</v>
      </c>
      <c r="C42" s="26">
        <f t="shared" si="12"/>
        <v>17058</v>
      </c>
      <c r="D42" s="27">
        <f t="shared" si="13"/>
        <v>13.135482281190802</v>
      </c>
      <c r="E42" s="21">
        <f t="shared" si="14"/>
        <v>1</v>
      </c>
      <c r="F42" s="194"/>
      <c r="G42" s="194"/>
      <c r="H42" s="152"/>
      <c r="I42" s="21"/>
      <c r="J42" s="193">
        <v>129862</v>
      </c>
      <c r="K42" s="205">
        <v>113031.00671159834</v>
      </c>
      <c r="L42" s="205">
        <v>146692.99328840166</v>
      </c>
    </row>
    <row r="43" spans="1:12" x14ac:dyDescent="0.2">
      <c r="A43" s="25" t="s">
        <v>33</v>
      </c>
      <c r="B43" s="18">
        <v>143013</v>
      </c>
      <c r="C43" s="26">
        <f t="shared" si="12"/>
        <v>-13238</v>
      </c>
      <c r="D43" s="27">
        <f t="shared" si="13"/>
        <v>-8.4722657774990253</v>
      </c>
      <c r="E43" s="21">
        <f t="shared" si="14"/>
        <v>0</v>
      </c>
      <c r="F43" s="194"/>
      <c r="G43" s="194"/>
      <c r="H43" s="152"/>
      <c r="I43" s="21"/>
      <c r="J43" s="193">
        <v>156251</v>
      </c>
      <c r="K43" s="205">
        <v>135988.05378382199</v>
      </c>
      <c r="L43" s="205">
        <v>176513.94621617801</v>
      </c>
    </row>
    <row r="44" spans="1:12" x14ac:dyDescent="0.2">
      <c r="A44" s="25" t="s">
        <v>34</v>
      </c>
      <c r="B44" s="18">
        <v>156230</v>
      </c>
      <c r="C44" s="26">
        <f t="shared" si="12"/>
        <v>27502</v>
      </c>
      <c r="D44" s="27">
        <f t="shared" si="13"/>
        <v>21.364427319619665</v>
      </c>
      <c r="E44" s="21">
        <f t="shared" si="14"/>
        <v>1</v>
      </c>
      <c r="F44" s="194"/>
      <c r="G44" s="194"/>
      <c r="H44" s="152"/>
      <c r="I44" s="21"/>
      <c r="J44" s="193">
        <v>128728</v>
      </c>
      <c r="K44" s="205">
        <v>107776.67439596623</v>
      </c>
      <c r="L44" s="205">
        <v>149679.32560403377</v>
      </c>
    </row>
    <row r="45" spans="1:12" x14ac:dyDescent="0.2">
      <c r="A45" s="25" t="s">
        <v>113</v>
      </c>
      <c r="B45" s="18">
        <v>50008</v>
      </c>
      <c r="C45" s="26">
        <f t="shared" si="12"/>
        <v>-1443</v>
      </c>
      <c r="D45" s="27">
        <f t="shared" si="13"/>
        <v>-2.8046102116576939</v>
      </c>
      <c r="E45" s="21">
        <f t="shared" si="14"/>
        <v>0</v>
      </c>
      <c r="F45" s="194"/>
      <c r="G45" s="194"/>
      <c r="H45" s="152"/>
      <c r="I45" s="21"/>
      <c r="J45" s="193">
        <v>51451</v>
      </c>
      <c r="K45" s="205">
        <v>38627.502991819674</v>
      </c>
      <c r="L45" s="205">
        <v>64274.497008180326</v>
      </c>
    </row>
    <row r="46" spans="1:12" x14ac:dyDescent="0.2">
      <c r="A46" s="25" t="s">
        <v>114</v>
      </c>
      <c r="B46" s="18">
        <v>268590</v>
      </c>
      <c r="C46" s="26">
        <f t="shared" si="12"/>
        <v>52441</v>
      </c>
      <c r="D46" s="27">
        <f t="shared" si="13"/>
        <v>24.261504795303239</v>
      </c>
      <c r="E46" s="21">
        <f t="shared" si="14"/>
        <v>1</v>
      </c>
      <c r="F46" s="194"/>
      <c r="G46" s="194"/>
      <c r="H46" s="152"/>
      <c r="I46" s="21"/>
      <c r="J46" s="193">
        <v>216149</v>
      </c>
      <c r="K46" s="205">
        <v>189357.00299289217</v>
      </c>
      <c r="L46" s="205">
        <v>242940.99700710783</v>
      </c>
    </row>
    <row r="47" spans="1:12" x14ac:dyDescent="0.2">
      <c r="A47" s="25" t="s">
        <v>10</v>
      </c>
      <c r="B47" s="18">
        <v>128</v>
      </c>
      <c r="C47" s="26">
        <f t="shared" si="12"/>
        <v>-1233</v>
      </c>
      <c r="D47" s="27">
        <f t="shared" si="13"/>
        <v>-90.595150624540778</v>
      </c>
      <c r="E47" s="21">
        <v>0</v>
      </c>
      <c r="F47" s="194"/>
      <c r="G47" s="194"/>
      <c r="H47" s="152"/>
      <c r="I47" s="21"/>
      <c r="J47" s="193">
        <v>1361</v>
      </c>
      <c r="K47" s="205">
        <v>0</v>
      </c>
      <c r="L47" s="205">
        <v>3202.4825389162779</v>
      </c>
    </row>
    <row r="48" spans="1:12" x14ac:dyDescent="0.2">
      <c r="A48" s="31"/>
      <c r="B48" s="18" t="s">
        <v>242</v>
      </c>
      <c r="C48" s="18"/>
      <c r="D48" s="27"/>
      <c r="E48" s="21"/>
      <c r="F48" s="194"/>
      <c r="G48" s="194"/>
      <c r="H48" s="152"/>
      <c r="I48" s="21"/>
      <c r="J48" s="193"/>
      <c r="K48" s="203"/>
      <c r="L48" s="203"/>
    </row>
    <row r="49" spans="1:12" s="16" customFormat="1" ht="12" x14ac:dyDescent="0.2">
      <c r="A49" s="23" t="s">
        <v>132</v>
      </c>
      <c r="B49" s="19">
        <v>812132</v>
      </c>
      <c r="C49" s="24">
        <f t="shared" ref="C49:C51" si="15">B49-J49</f>
        <v>80717</v>
      </c>
      <c r="D49" s="20">
        <f t="shared" ref="D49:D54" si="16">C49/J49*100</f>
        <v>11.035732108310603</v>
      </c>
      <c r="E49" s="184">
        <f>IF(B49&lt;K49,-1,IF(B49&gt;L49,1,0))</f>
        <v>1</v>
      </c>
      <c r="F49" s="219">
        <f>+B49-F50</f>
        <v>0</v>
      </c>
      <c r="G49" s="219">
        <f>+C49-G50</f>
        <v>0</v>
      </c>
      <c r="H49" s="187"/>
      <c r="I49" s="184"/>
      <c r="J49" s="196">
        <v>731415</v>
      </c>
      <c r="K49" s="202">
        <v>686045.90894305916</v>
      </c>
      <c r="L49" s="202">
        <v>776784.09105694084</v>
      </c>
    </row>
    <row r="50" spans="1:12" x14ac:dyDescent="0.2">
      <c r="A50" s="25" t="s">
        <v>25</v>
      </c>
      <c r="B50" s="18">
        <v>744926</v>
      </c>
      <c r="C50" s="26">
        <f t="shared" si="15"/>
        <v>90887</v>
      </c>
      <c r="D50" s="27">
        <f t="shared" si="16"/>
        <v>13.896266124802956</v>
      </c>
      <c r="E50" s="21">
        <f t="shared" ref="E50:E51" si="17">IF(B50&lt;K50,-1,IF(B50&gt;L50,1,0))</f>
        <v>1</v>
      </c>
      <c r="F50" s="93">
        <f>SUM(B50:B51)</f>
        <v>812132</v>
      </c>
      <c r="G50" s="93">
        <f>SUM(C50:C51)</f>
        <v>80717</v>
      </c>
      <c r="H50" s="152"/>
      <c r="I50" s="21"/>
      <c r="J50" s="193">
        <v>654039</v>
      </c>
      <c r="K50" s="205">
        <v>611498.29561215476</v>
      </c>
      <c r="L50" s="205">
        <v>696579.70438784524</v>
      </c>
    </row>
    <row r="51" spans="1:12" x14ac:dyDescent="0.2">
      <c r="A51" s="25" t="s">
        <v>26</v>
      </c>
      <c r="B51" s="18">
        <v>67206</v>
      </c>
      <c r="C51" s="26">
        <f t="shared" si="15"/>
        <v>-10170</v>
      </c>
      <c r="D51" s="27">
        <f t="shared" si="16"/>
        <v>-13.143610421836227</v>
      </c>
      <c r="E51" s="21">
        <f t="shared" si="17"/>
        <v>0</v>
      </c>
      <c r="F51" s="194"/>
      <c r="G51" s="194"/>
      <c r="H51" s="152"/>
      <c r="I51" s="21"/>
      <c r="J51" s="193">
        <v>77376</v>
      </c>
      <c r="K51" s="205">
        <v>63728.339788850571</v>
      </c>
      <c r="L51" s="205">
        <v>91023.660211149429</v>
      </c>
    </row>
    <row r="52" spans="1:12" s="249" customFormat="1" x14ac:dyDescent="0.2">
      <c r="A52" s="25"/>
      <c r="B52" s="18"/>
      <c r="C52" s="26"/>
      <c r="D52" s="27"/>
      <c r="E52" s="21"/>
      <c r="F52" s="194"/>
      <c r="G52" s="194"/>
      <c r="H52" s="152"/>
      <c r="I52" s="21"/>
      <c r="J52" s="193"/>
      <c r="K52" s="205"/>
      <c r="L52" s="205"/>
    </row>
    <row r="53" spans="1:12" s="249" customFormat="1" x14ac:dyDescent="0.2">
      <c r="A53" s="23" t="s">
        <v>235</v>
      </c>
      <c r="B53" s="19">
        <v>812132</v>
      </c>
      <c r="C53" s="24">
        <f t="shared" ref="C53:C54" si="18">B53-J53</f>
        <v>80717</v>
      </c>
      <c r="D53" s="20">
        <f t="shared" si="16"/>
        <v>11.035732108310603</v>
      </c>
      <c r="E53" s="21">
        <f>IF(B53&lt;K53,-1,IF(B53&gt;L53,1,0))</f>
        <v>1</v>
      </c>
      <c r="F53" s="194"/>
      <c r="G53" s="194"/>
      <c r="H53" s="152"/>
      <c r="I53" s="21"/>
      <c r="J53" s="196">
        <v>731415</v>
      </c>
      <c r="K53" s="202">
        <v>694663.60435359634</v>
      </c>
      <c r="L53" s="202">
        <v>788464.39564640366</v>
      </c>
    </row>
    <row r="54" spans="1:12" s="249" customFormat="1" x14ac:dyDescent="0.2">
      <c r="A54" s="25" t="s">
        <v>236</v>
      </c>
      <c r="B54" s="18">
        <v>458710</v>
      </c>
      <c r="C54" s="26">
        <f t="shared" si="18"/>
        <v>72999</v>
      </c>
      <c r="D54" s="27">
        <f t="shared" si="16"/>
        <v>18.925827886681997</v>
      </c>
      <c r="E54" s="21">
        <f t="shared" ref="E54:E55" si="19">IF(B54&lt;K54,-1,IF(B54&gt;L54,1,0))</f>
        <v>1</v>
      </c>
      <c r="F54" s="194"/>
      <c r="G54" s="194"/>
      <c r="H54" s="152"/>
      <c r="I54" s="21"/>
      <c r="J54" s="193">
        <v>385711</v>
      </c>
      <c r="K54" s="205">
        <v>352775.29648733535</v>
      </c>
      <c r="L54" s="205">
        <v>418646.70351266465</v>
      </c>
    </row>
    <row r="55" spans="1:12" s="249" customFormat="1" x14ac:dyDescent="0.2">
      <c r="A55" s="25" t="s">
        <v>237</v>
      </c>
      <c r="B55" s="18">
        <v>353422</v>
      </c>
      <c r="C55" s="26">
        <f t="shared" ref="C55" si="20">B55-J55</f>
        <v>7718</v>
      </c>
      <c r="D55" s="27">
        <f t="shared" ref="D55" si="21">C55/J55*100</f>
        <v>2.2325457616920832</v>
      </c>
      <c r="E55" s="21">
        <f t="shared" si="19"/>
        <v>0</v>
      </c>
      <c r="F55" s="194"/>
      <c r="G55" s="194"/>
      <c r="H55" s="152"/>
      <c r="I55" s="21"/>
      <c r="J55" s="193">
        <v>345704</v>
      </c>
      <c r="K55" s="205">
        <v>317227.31304074178</v>
      </c>
      <c r="L55" s="205">
        <v>374180.68695925822</v>
      </c>
    </row>
    <row r="56" spans="1:12" s="34" customFormat="1" x14ac:dyDescent="0.2">
      <c r="A56" s="30"/>
      <c r="B56" s="18"/>
      <c r="C56" s="18"/>
      <c r="D56" s="27"/>
      <c r="E56" s="21"/>
      <c r="F56" s="194"/>
      <c r="G56" s="194"/>
      <c r="H56" s="152"/>
      <c r="I56" s="21"/>
      <c r="J56" s="206"/>
      <c r="K56" s="203"/>
      <c r="L56" s="203"/>
    </row>
    <row r="57" spans="1:12" s="16" customFormat="1" ht="12" x14ac:dyDescent="0.2">
      <c r="A57" s="11" t="s">
        <v>133</v>
      </c>
      <c r="B57" s="12">
        <v>172498</v>
      </c>
      <c r="C57" s="13">
        <f>B57-J57</f>
        <v>-86152</v>
      </c>
      <c r="D57" s="14">
        <f>C57/J57*100</f>
        <v>-33.308331722404795</v>
      </c>
      <c r="E57" s="188">
        <f>IF(B57&lt;K57,-1,IF(B57&gt;L57,1,0))</f>
        <v>-1</v>
      </c>
      <c r="F57" s="198"/>
      <c r="G57" s="198"/>
      <c r="H57" s="243"/>
      <c r="I57" s="242"/>
      <c r="J57" s="196">
        <v>258650</v>
      </c>
      <c r="K57" s="202">
        <v>222523.38302616673</v>
      </c>
      <c r="L57" s="202">
        <v>294776.6169738333</v>
      </c>
    </row>
    <row r="58" spans="1:12" x14ac:dyDescent="0.2">
      <c r="A58" s="17"/>
      <c r="B58" s="35" t="s">
        <v>242</v>
      </c>
      <c r="C58" s="19"/>
      <c r="D58" s="20"/>
      <c r="E58" s="21"/>
      <c r="F58" s="194"/>
      <c r="G58" s="194"/>
      <c r="H58" s="152"/>
      <c r="I58" s="21"/>
      <c r="J58" s="193"/>
      <c r="K58" s="203"/>
      <c r="L58" s="203"/>
    </row>
    <row r="59" spans="1:12" s="16" customFormat="1" x14ac:dyDescent="0.2">
      <c r="A59" s="23" t="s">
        <v>40</v>
      </c>
      <c r="B59" s="19">
        <v>172498</v>
      </c>
      <c r="C59" s="24">
        <f t="shared" ref="C59:C63" si="22">B59-J59</f>
        <v>-86152</v>
      </c>
      <c r="D59" s="20">
        <f>C59/J59*100</f>
        <v>-33.308331722404795</v>
      </c>
      <c r="E59" s="184">
        <f t="shared" ref="E59:E60" si="23">IF(B59&lt;K59,-1,IF(B59&gt;L59,1,0))</f>
        <v>-1</v>
      </c>
      <c r="F59" s="196">
        <f>+B59-F61</f>
        <v>0</v>
      </c>
      <c r="G59" s="196">
        <f>+C59-G61</f>
        <v>0</v>
      </c>
      <c r="H59" s="187"/>
      <c r="I59" s="184"/>
      <c r="J59" s="196">
        <v>258650</v>
      </c>
      <c r="K59" s="202">
        <v>222523.38302616673</v>
      </c>
      <c r="L59" s="202">
        <v>294776.6169738333</v>
      </c>
    </row>
    <row r="60" spans="1:12" x14ac:dyDescent="0.2">
      <c r="A60" s="25" t="s">
        <v>69</v>
      </c>
      <c r="B60" s="18">
        <v>142781</v>
      </c>
      <c r="C60" s="26">
        <f>B60-J60</f>
        <v>-76356</v>
      </c>
      <c r="D60" s="27">
        <f t="shared" ref="D60:D63" si="24">C60/J60*100</f>
        <v>-34.843956064014748</v>
      </c>
      <c r="E60" s="21">
        <f t="shared" si="23"/>
        <v>-1</v>
      </c>
      <c r="F60" s="193">
        <f>+B60-F62</f>
        <v>0</v>
      </c>
      <c r="G60" s="193">
        <f>+C60-G62</f>
        <v>0</v>
      </c>
      <c r="H60" s="152"/>
      <c r="I60" s="21"/>
      <c r="J60" s="193">
        <v>219137</v>
      </c>
      <c r="K60" s="205">
        <v>193255.71005206087</v>
      </c>
      <c r="L60" s="205">
        <v>245018.28994793913</v>
      </c>
    </row>
    <row r="61" spans="1:12" ht="22.2" x14ac:dyDescent="0.2">
      <c r="A61" s="36" t="s">
        <v>199</v>
      </c>
      <c r="B61" s="18">
        <v>111650</v>
      </c>
      <c r="C61" s="26">
        <f t="shared" si="22"/>
        <v>-81731</v>
      </c>
      <c r="D61" s="27">
        <f t="shared" si="24"/>
        <v>-42.264234852441554</v>
      </c>
      <c r="E61" s="21">
        <f>IF(B61&lt;K61,-1,IF(B61&gt;L61,1,0))</f>
        <v>-1</v>
      </c>
      <c r="F61" s="193">
        <f>+B60+B63</f>
        <v>172498</v>
      </c>
      <c r="G61" s="193">
        <f>+C60+C63</f>
        <v>-86152</v>
      </c>
      <c r="H61" s="152"/>
      <c r="I61" s="21"/>
      <c r="J61" s="207">
        <v>193381</v>
      </c>
      <c r="K61" s="208">
        <v>170722.85772518208</v>
      </c>
      <c r="L61" s="208">
        <v>216039.14227481792</v>
      </c>
    </row>
    <row r="62" spans="1:12" ht="12" x14ac:dyDescent="0.2">
      <c r="A62" s="36" t="s">
        <v>134</v>
      </c>
      <c r="B62" s="18">
        <v>31131</v>
      </c>
      <c r="C62" s="26">
        <f t="shared" si="22"/>
        <v>5375</v>
      </c>
      <c r="D62" s="27">
        <f t="shared" si="24"/>
        <v>20.868923745923279</v>
      </c>
      <c r="E62" s="21">
        <f>IF(B62&lt;K62,-1,IF(B62&gt;L62,1,0))</f>
        <v>0</v>
      </c>
      <c r="F62" s="193">
        <f>+B62+B61</f>
        <v>142781</v>
      </c>
      <c r="G62" s="193">
        <f>+C62+C61</f>
        <v>-76356</v>
      </c>
      <c r="H62" s="152"/>
      <c r="I62" s="21"/>
      <c r="J62" s="193">
        <v>25756</v>
      </c>
      <c r="K62" s="205">
        <v>16059.835607224366</v>
      </c>
      <c r="L62" s="205">
        <v>35452.164392775638</v>
      </c>
    </row>
    <row r="63" spans="1:12" x14ac:dyDescent="0.2">
      <c r="A63" s="25" t="s">
        <v>70</v>
      </c>
      <c r="B63" s="18">
        <v>29717</v>
      </c>
      <c r="C63" s="26">
        <f t="shared" si="22"/>
        <v>-9796</v>
      </c>
      <c r="D63" s="32">
        <f t="shared" si="24"/>
        <v>-24.791840660035938</v>
      </c>
      <c r="E63" s="21">
        <f>IF(B63&lt;K63,-1,IF(B63&gt;L63,1,0))</f>
        <v>0</v>
      </c>
      <c r="F63" s="194"/>
      <c r="G63" s="194"/>
      <c r="H63" s="152"/>
      <c r="I63" s="21"/>
      <c r="J63" s="193">
        <v>39513</v>
      </c>
      <c r="K63" s="205">
        <v>27715.626420856708</v>
      </c>
      <c r="L63" s="205">
        <v>51310.373579143292</v>
      </c>
    </row>
    <row r="64" spans="1:12" x14ac:dyDescent="0.2">
      <c r="A64" s="31"/>
      <c r="B64" s="18" t="s">
        <v>242</v>
      </c>
      <c r="C64" s="18"/>
      <c r="D64" s="32"/>
      <c r="E64" s="21"/>
      <c r="F64" s="194"/>
      <c r="G64" s="194"/>
      <c r="H64" s="152"/>
      <c r="I64" s="21"/>
      <c r="J64" s="193"/>
      <c r="K64" s="203"/>
      <c r="L64" s="203"/>
    </row>
    <row r="65" spans="1:16" s="189" customFormat="1" x14ac:dyDescent="0.2">
      <c r="A65" s="23" t="s">
        <v>41</v>
      </c>
      <c r="B65" s="37">
        <v>172498</v>
      </c>
      <c r="C65" s="24">
        <f t="shared" ref="C65:C70" si="25">B65-J65</f>
        <v>-86152</v>
      </c>
      <c r="D65" s="38">
        <f t="shared" ref="D65:D70" si="26">C65/J65*100</f>
        <v>-33.308331722404795</v>
      </c>
      <c r="E65" s="184">
        <f t="shared" ref="E65:E70" si="27">IF(B65&lt;K65,-1,IF(B65&gt;L65,1,0))</f>
        <v>-1</v>
      </c>
      <c r="F65" s="219">
        <f>+B65-F66</f>
        <v>0</v>
      </c>
      <c r="G65" s="219" t="e">
        <f>+C65-G66</f>
        <v>#VALUE!</v>
      </c>
      <c r="H65" s="187"/>
      <c r="I65" s="184"/>
      <c r="J65" s="196">
        <v>258650</v>
      </c>
      <c r="K65" s="202">
        <v>222523.38302616673</v>
      </c>
      <c r="L65" s="202">
        <v>294776.6169738333</v>
      </c>
    </row>
    <row r="66" spans="1:16" s="10" customFormat="1" x14ac:dyDescent="0.2">
      <c r="A66" s="25" t="s">
        <v>39</v>
      </c>
      <c r="B66" s="18">
        <v>52615</v>
      </c>
      <c r="C66" s="26">
        <f t="shared" si="25"/>
        <v>-42484</v>
      </c>
      <c r="D66" s="27">
        <f t="shared" si="26"/>
        <v>-44.673445567250965</v>
      </c>
      <c r="E66" s="21">
        <f t="shared" si="27"/>
        <v>-1</v>
      </c>
      <c r="F66" s="93">
        <f>SUM(B66:B71)</f>
        <v>172498</v>
      </c>
      <c r="G66" s="93" t="e">
        <f>SUM(C66:C71)</f>
        <v>#VALUE!</v>
      </c>
      <c r="H66" s="152"/>
      <c r="I66" s="21"/>
      <c r="J66" s="203">
        <v>95099</v>
      </c>
      <c r="K66" s="205">
        <v>78766.936644471105</v>
      </c>
      <c r="L66" s="205">
        <v>111431.0633555289</v>
      </c>
    </row>
    <row r="67" spans="1:16" s="10" customFormat="1" x14ac:dyDescent="0.2">
      <c r="A67" s="25" t="s">
        <v>29</v>
      </c>
      <c r="B67" s="18">
        <v>45537</v>
      </c>
      <c r="C67" s="26">
        <f t="shared" si="25"/>
        <v>-19116</v>
      </c>
      <c r="D67" s="27">
        <f t="shared" si="26"/>
        <v>-29.567073453668041</v>
      </c>
      <c r="E67" s="21">
        <f t="shared" si="27"/>
        <v>-1</v>
      </c>
      <c r="F67" s="194"/>
      <c r="G67" s="194"/>
      <c r="H67" s="152"/>
      <c r="I67" s="21"/>
      <c r="J67" s="203">
        <v>64653</v>
      </c>
      <c r="K67" s="205">
        <v>52772.045922400641</v>
      </c>
      <c r="L67" s="205">
        <v>76533.954077599366</v>
      </c>
    </row>
    <row r="68" spans="1:16" s="10" customFormat="1" x14ac:dyDescent="0.2">
      <c r="A68" s="25" t="s">
        <v>30</v>
      </c>
      <c r="B68" s="18">
        <v>44608</v>
      </c>
      <c r="C68" s="26">
        <f t="shared" si="25"/>
        <v>-12295</v>
      </c>
      <c r="D68" s="27">
        <f t="shared" si="26"/>
        <v>-21.606945152276683</v>
      </c>
      <c r="E68" s="21">
        <f t="shared" si="27"/>
        <v>0</v>
      </c>
      <c r="F68" s="194"/>
      <c r="G68" s="194"/>
      <c r="H68" s="152"/>
      <c r="I68" s="21"/>
      <c r="J68" s="203">
        <v>56903</v>
      </c>
      <c r="K68" s="205">
        <v>41613.341762939839</v>
      </c>
      <c r="L68" s="205">
        <v>72192.658237060154</v>
      </c>
    </row>
    <row r="69" spans="1:16" s="10" customFormat="1" x14ac:dyDescent="0.2">
      <c r="A69" s="25" t="s">
        <v>31</v>
      </c>
      <c r="B69" s="18">
        <v>27825</v>
      </c>
      <c r="C69" s="26">
        <f t="shared" si="25"/>
        <v>-5570</v>
      </c>
      <c r="D69" s="27">
        <f t="shared" si="26"/>
        <v>-16.679143584368916</v>
      </c>
      <c r="E69" s="21">
        <f t="shared" si="27"/>
        <v>0</v>
      </c>
      <c r="F69" s="194"/>
      <c r="G69" s="194"/>
      <c r="H69" s="152"/>
      <c r="I69" s="21"/>
      <c r="J69" s="203">
        <v>33395</v>
      </c>
      <c r="K69" s="205">
        <v>22878.541468586547</v>
      </c>
      <c r="L69" s="205">
        <v>43911.458531413453</v>
      </c>
    </row>
    <row r="70" spans="1:16" s="135" customFormat="1" x14ac:dyDescent="0.2">
      <c r="A70" s="25" t="s">
        <v>22</v>
      </c>
      <c r="B70" s="18">
        <v>1913</v>
      </c>
      <c r="C70" s="26">
        <f t="shared" si="25"/>
        <v>-6605</v>
      </c>
      <c r="D70" s="27">
        <f t="shared" si="26"/>
        <v>-77.541676449870863</v>
      </c>
      <c r="E70" s="21">
        <f t="shared" si="27"/>
        <v>-1</v>
      </c>
      <c r="F70" s="194"/>
      <c r="G70" s="194"/>
      <c r="H70" s="152"/>
      <c r="I70" s="21"/>
      <c r="J70" s="209">
        <v>8518</v>
      </c>
      <c r="K70" s="210">
        <v>3382.6890285765676</v>
      </c>
      <c r="L70" s="210">
        <v>13653.310971423432</v>
      </c>
    </row>
    <row r="71" spans="1:16" s="10" customFormat="1" x14ac:dyDescent="0.2">
      <c r="A71" s="25" t="s">
        <v>10</v>
      </c>
      <c r="B71" s="18" t="s">
        <v>164</v>
      </c>
      <c r="C71" s="26" t="e">
        <f>B71-J71</f>
        <v>#VALUE!</v>
      </c>
      <c r="D71" s="136" t="e">
        <f>C71/J71*100</f>
        <v>#VALUE!</v>
      </c>
      <c r="E71" s="21">
        <v>0</v>
      </c>
      <c r="F71" s="194"/>
      <c r="G71" s="194"/>
      <c r="H71" s="152"/>
      <c r="I71" s="21"/>
      <c r="J71" s="203">
        <v>82</v>
      </c>
      <c r="K71" s="205" t="s">
        <v>164</v>
      </c>
      <c r="L71" s="205" t="s">
        <v>164</v>
      </c>
    </row>
    <row r="72" spans="1:16" s="10" customFormat="1" x14ac:dyDescent="0.2">
      <c r="A72" s="31"/>
      <c r="B72" s="35" t="s">
        <v>242</v>
      </c>
      <c r="C72" s="18"/>
      <c r="D72" s="27"/>
      <c r="E72" s="21"/>
      <c r="F72" s="194"/>
      <c r="G72" s="194"/>
      <c r="H72" s="152"/>
      <c r="I72" s="21"/>
      <c r="J72" s="203"/>
      <c r="K72" s="203"/>
      <c r="L72" s="203"/>
    </row>
    <row r="73" spans="1:16" s="189" customFormat="1" ht="12" x14ac:dyDescent="0.2">
      <c r="A73" s="23" t="s">
        <v>135</v>
      </c>
      <c r="B73" s="133">
        <v>172498</v>
      </c>
      <c r="C73" s="24">
        <f t="shared" ref="C73:C79" si="28">B73-J73</f>
        <v>-86152</v>
      </c>
      <c r="D73" s="134">
        <f t="shared" ref="D73:D79" si="29">C73/J73*100</f>
        <v>-33.308331722404795</v>
      </c>
      <c r="E73" s="184">
        <f t="shared" ref="E73:E79" si="30">IF(B73&lt;K73,-1,IF(B73&gt;L73,1,0))</f>
        <v>-1</v>
      </c>
      <c r="F73" s="196">
        <f>+B73-F74</f>
        <v>0</v>
      </c>
      <c r="G73" s="192" t="e">
        <f>+C73-G74</f>
        <v>#VALUE!</v>
      </c>
      <c r="H73" s="187"/>
      <c r="I73" s="184"/>
      <c r="J73" s="196">
        <v>258650</v>
      </c>
      <c r="K73" s="202">
        <v>222523.38302616673</v>
      </c>
      <c r="L73" s="202">
        <v>294776.6169738333</v>
      </c>
      <c r="P73" s="190"/>
    </row>
    <row r="74" spans="1:16" s="10" customFormat="1" x14ac:dyDescent="0.2">
      <c r="A74" s="25" t="s">
        <v>47</v>
      </c>
      <c r="B74" s="18">
        <v>13636</v>
      </c>
      <c r="C74" s="26">
        <f t="shared" si="28"/>
        <v>2231</v>
      </c>
      <c r="D74" s="32">
        <f t="shared" si="29"/>
        <v>19.561595791319597</v>
      </c>
      <c r="E74" s="21">
        <f t="shared" si="30"/>
        <v>0</v>
      </c>
      <c r="F74" s="193">
        <f>SUM(B74:B80)</f>
        <v>172498</v>
      </c>
      <c r="G74" s="193" t="e">
        <f>SUM(C74:C80)</f>
        <v>#VALUE!</v>
      </c>
      <c r="H74" s="152"/>
      <c r="I74" s="21"/>
      <c r="J74" s="203">
        <v>11405</v>
      </c>
      <c r="K74" s="205">
        <v>6906.2476788047052</v>
      </c>
      <c r="L74" s="205">
        <v>15903.752321195294</v>
      </c>
      <c r="M74" s="42"/>
      <c r="N74" s="42"/>
      <c r="P74" s="41"/>
    </row>
    <row r="75" spans="1:16" s="10" customFormat="1" x14ac:dyDescent="0.2">
      <c r="A75" s="25" t="s">
        <v>32</v>
      </c>
      <c r="B75" s="18">
        <v>27723</v>
      </c>
      <c r="C75" s="26">
        <f t="shared" si="28"/>
        <v>-21470</v>
      </c>
      <c r="D75" s="27">
        <f t="shared" si="29"/>
        <v>-43.644420954200804</v>
      </c>
      <c r="E75" s="21">
        <f t="shared" si="30"/>
        <v>-1</v>
      </c>
      <c r="F75" s="194"/>
      <c r="G75" s="194"/>
      <c r="H75" s="152"/>
      <c r="I75" s="21"/>
      <c r="J75" s="203">
        <v>49193</v>
      </c>
      <c r="K75" s="205">
        <v>36880.476888311066</v>
      </c>
      <c r="L75" s="205">
        <v>61505.523111688934</v>
      </c>
      <c r="M75" s="42"/>
      <c r="N75" s="42"/>
      <c r="P75" s="41"/>
    </row>
    <row r="76" spans="1:16" s="10" customFormat="1" x14ac:dyDescent="0.2">
      <c r="A76" s="25" t="s">
        <v>33</v>
      </c>
      <c r="B76" s="18">
        <v>46998</v>
      </c>
      <c r="C76" s="26">
        <f t="shared" si="28"/>
        <v>-21929</v>
      </c>
      <c r="D76" s="27">
        <f t="shared" si="29"/>
        <v>-31.81481857617479</v>
      </c>
      <c r="E76" s="21">
        <f t="shared" si="30"/>
        <v>-1</v>
      </c>
      <c r="F76" s="194"/>
      <c r="G76" s="194"/>
      <c r="H76" s="152"/>
      <c r="I76" s="21"/>
      <c r="J76" s="203">
        <v>68927</v>
      </c>
      <c r="K76" s="205">
        <v>52044.000713315967</v>
      </c>
      <c r="L76" s="205">
        <v>85809.999286684033</v>
      </c>
      <c r="M76" s="42"/>
      <c r="N76" s="42"/>
      <c r="P76" s="41"/>
    </row>
    <row r="77" spans="1:16" x14ac:dyDescent="0.2">
      <c r="A77" s="25" t="s">
        <v>34</v>
      </c>
      <c r="B77" s="18">
        <v>50137</v>
      </c>
      <c r="C77" s="26">
        <f t="shared" si="28"/>
        <v>-28614</v>
      </c>
      <c r="D77" s="27">
        <f t="shared" si="29"/>
        <v>-36.334776701248238</v>
      </c>
      <c r="E77" s="21">
        <f t="shared" si="30"/>
        <v>-1</v>
      </c>
      <c r="F77" s="194"/>
      <c r="G77" s="194"/>
      <c r="H77" s="152"/>
      <c r="I77" s="21"/>
      <c r="J77" s="193">
        <v>78751</v>
      </c>
      <c r="K77" s="205">
        <v>63492.365790141012</v>
      </c>
      <c r="L77" s="205">
        <v>94009.634209858996</v>
      </c>
      <c r="M77" s="66"/>
      <c r="N77" s="66"/>
      <c r="P77" s="87"/>
    </row>
    <row r="78" spans="1:16" x14ac:dyDescent="0.2">
      <c r="A78" s="25" t="s">
        <v>113</v>
      </c>
      <c r="B78" s="18">
        <v>12727</v>
      </c>
      <c r="C78" s="26">
        <f t="shared" si="28"/>
        <v>-12525</v>
      </c>
      <c r="D78" s="27">
        <f t="shared" si="29"/>
        <v>-49.600031680658958</v>
      </c>
      <c r="E78" s="21">
        <f t="shared" si="30"/>
        <v>-1</v>
      </c>
      <c r="F78" s="194"/>
      <c r="G78" s="194"/>
      <c r="H78" s="152"/>
      <c r="I78" s="21"/>
      <c r="J78" s="193">
        <v>25252</v>
      </c>
      <c r="K78" s="205">
        <v>17097.548794134673</v>
      </c>
      <c r="L78" s="205">
        <v>33406.451205865327</v>
      </c>
      <c r="M78" s="66"/>
      <c r="N78" s="66"/>
      <c r="P78" s="87"/>
    </row>
    <row r="79" spans="1:16" x14ac:dyDescent="0.2">
      <c r="A79" s="25" t="s">
        <v>114</v>
      </c>
      <c r="B79" s="18">
        <v>21277</v>
      </c>
      <c r="C79" s="26">
        <f t="shared" si="28"/>
        <v>-3845</v>
      </c>
      <c r="D79" s="27">
        <f t="shared" si="29"/>
        <v>-15.305310086776529</v>
      </c>
      <c r="E79" s="21">
        <f t="shared" si="30"/>
        <v>0</v>
      </c>
      <c r="F79" s="194"/>
      <c r="G79" s="194"/>
      <c r="H79" s="152"/>
      <c r="I79" s="21"/>
      <c r="J79" s="193">
        <v>25122</v>
      </c>
      <c r="K79" s="205">
        <v>18171.857499765771</v>
      </c>
      <c r="L79" s="205">
        <v>32072.142500234229</v>
      </c>
      <c r="M79" s="66"/>
      <c r="N79" s="66"/>
      <c r="P79" s="87"/>
    </row>
    <row r="80" spans="1:16" s="10" customFormat="1" x14ac:dyDescent="0.2">
      <c r="A80" s="25" t="s">
        <v>10</v>
      </c>
      <c r="B80" s="18" t="s">
        <v>164</v>
      </c>
      <c r="C80" s="69" t="e">
        <f>B80-J80</f>
        <v>#VALUE!</v>
      </c>
      <c r="D80" s="27" t="s">
        <v>164</v>
      </c>
      <c r="E80" s="21">
        <v>0</v>
      </c>
      <c r="F80" s="194"/>
      <c r="G80" s="194"/>
      <c r="H80" s="152"/>
      <c r="I80" s="21"/>
      <c r="J80" s="235" t="s">
        <v>164</v>
      </c>
      <c r="K80" s="205" t="s">
        <v>164</v>
      </c>
      <c r="L80" s="205" t="s">
        <v>164</v>
      </c>
    </row>
    <row r="81" spans="1:12" s="10" customFormat="1" x14ac:dyDescent="0.2">
      <c r="A81" s="43"/>
      <c r="B81" s="40" t="s">
        <v>242</v>
      </c>
      <c r="C81" s="44"/>
      <c r="D81" s="45"/>
      <c r="E81" s="21"/>
      <c r="F81" s="194"/>
      <c r="G81" s="194"/>
      <c r="H81" s="152"/>
      <c r="I81" s="21"/>
      <c r="J81" s="203"/>
      <c r="K81" s="203"/>
      <c r="L81" s="203"/>
    </row>
    <row r="82" spans="1:12" s="16" customFormat="1" x14ac:dyDescent="0.2">
      <c r="A82" s="11" t="s">
        <v>27</v>
      </c>
      <c r="B82" s="12">
        <v>1050485</v>
      </c>
      <c r="C82" s="13">
        <f>B82-J82</f>
        <v>31173</v>
      </c>
      <c r="D82" s="14">
        <f>C82/J82*100</f>
        <v>3.0582392829673348</v>
      </c>
      <c r="E82" s="242">
        <f>IF(B82&lt;K82,-1,IF(B82&gt;L82,1,0))</f>
        <v>0</v>
      </c>
      <c r="F82" s="198"/>
      <c r="G82" s="198"/>
      <c r="H82" s="243"/>
      <c r="I82" s="242"/>
      <c r="J82" s="196">
        <v>1019312</v>
      </c>
      <c r="K82" s="202">
        <v>971816.90427321719</v>
      </c>
      <c r="L82" s="202">
        <v>1066807.0957267829</v>
      </c>
    </row>
    <row r="83" spans="1:12" x14ac:dyDescent="0.2">
      <c r="A83" s="17"/>
      <c r="B83" s="18" t="s">
        <v>242</v>
      </c>
      <c r="C83" s="19"/>
      <c r="D83" s="20"/>
      <c r="E83" s="21"/>
      <c r="F83" s="194"/>
      <c r="G83" s="194"/>
      <c r="H83" s="152"/>
      <c r="I83" s="21"/>
      <c r="J83" s="193"/>
      <c r="K83" s="203"/>
      <c r="L83" s="203"/>
    </row>
    <row r="84" spans="1:12" s="16" customFormat="1" x14ac:dyDescent="0.2">
      <c r="A84" s="23" t="s">
        <v>42</v>
      </c>
      <c r="B84" s="37">
        <v>1050485</v>
      </c>
      <c r="C84" s="24">
        <f t="shared" ref="C84:C85" si="31">B84-J84</f>
        <v>31173</v>
      </c>
      <c r="D84" s="38">
        <f t="shared" ref="D84:D85" si="32">C84/J84*100</f>
        <v>3.0582392829673348</v>
      </c>
      <c r="E84" s="184">
        <f>IF(B84&lt;K84,-1,IF(B84&gt;L84,1,0))</f>
        <v>0</v>
      </c>
      <c r="F84" s="219">
        <f>+B84-F85</f>
        <v>0</v>
      </c>
      <c r="G84" s="219">
        <f>+C84-G85</f>
        <v>0</v>
      </c>
      <c r="H84" s="187"/>
      <c r="I84" s="184"/>
      <c r="J84" s="196">
        <v>1019312</v>
      </c>
      <c r="K84" s="202">
        <v>971816.90427321719</v>
      </c>
      <c r="L84" s="202">
        <v>1066807.0957267829</v>
      </c>
    </row>
    <row r="85" spans="1:12" ht="12" x14ac:dyDescent="0.2">
      <c r="A85" s="25" t="s">
        <v>136</v>
      </c>
      <c r="B85" s="18">
        <v>963156</v>
      </c>
      <c r="C85" s="26">
        <f t="shared" si="31"/>
        <v>23034</v>
      </c>
      <c r="D85" s="27">
        <f t="shared" si="32"/>
        <v>2.4501075392342697</v>
      </c>
      <c r="E85" s="21">
        <f>IF(B85&lt;K85,-1,IF(B85&gt;L85,1,0))</f>
        <v>0</v>
      </c>
      <c r="F85" s="93">
        <f>SUM(B85:B87)</f>
        <v>1050485</v>
      </c>
      <c r="G85" s="93">
        <f>SUM(C85:C87)</f>
        <v>31173</v>
      </c>
      <c r="H85" s="152"/>
      <c r="I85" s="21"/>
      <c r="J85" s="193">
        <v>940122</v>
      </c>
      <c r="K85" s="205">
        <v>893932.52119992487</v>
      </c>
      <c r="L85" s="205">
        <v>986311.47880007513</v>
      </c>
    </row>
    <row r="86" spans="1:12" ht="12" x14ac:dyDescent="0.2">
      <c r="A86" s="46" t="s">
        <v>137</v>
      </c>
      <c r="B86" s="18">
        <v>69899</v>
      </c>
      <c r="C86" s="26">
        <f>B86-J86</f>
        <v>18101</v>
      </c>
      <c r="D86" s="27">
        <f>C86/J86*100</f>
        <v>34.945364685895207</v>
      </c>
      <c r="E86" s="21">
        <f>IF(B86&lt;K86,-1,IF(B86&gt;L86,1,0))</f>
        <v>1</v>
      </c>
      <c r="F86" s="194"/>
      <c r="G86" s="194"/>
      <c r="H86" s="152"/>
      <c r="I86" s="21"/>
      <c r="J86" s="193">
        <v>51798</v>
      </c>
      <c r="K86" s="205">
        <v>44045.593515040535</v>
      </c>
      <c r="L86" s="205">
        <v>59550.406484959465</v>
      </c>
    </row>
    <row r="87" spans="1:12" ht="12" x14ac:dyDescent="0.2">
      <c r="A87" s="46" t="s">
        <v>138</v>
      </c>
      <c r="B87" s="18">
        <v>17430</v>
      </c>
      <c r="C87" s="26">
        <f>B87-J87</f>
        <v>-9962</v>
      </c>
      <c r="D87" s="27">
        <f>C87/J87*100</f>
        <v>-36.368282710280376</v>
      </c>
      <c r="E87" s="21">
        <f>IF(B87&lt;K87,-1,IF(B87&gt;L87,1,0))</f>
        <v>-1</v>
      </c>
      <c r="F87" s="194"/>
      <c r="G87" s="194"/>
      <c r="H87" s="152"/>
      <c r="I87" s="21"/>
      <c r="J87" s="193">
        <v>27392</v>
      </c>
      <c r="K87" s="205">
        <v>21015.515771338378</v>
      </c>
      <c r="L87" s="205">
        <v>33768.484228661619</v>
      </c>
    </row>
    <row r="88" spans="1:12" x14ac:dyDescent="0.2">
      <c r="A88" s="31"/>
      <c r="B88" s="18" t="s">
        <v>242</v>
      </c>
      <c r="C88" s="18"/>
      <c r="D88" s="27"/>
      <c r="E88" s="21"/>
      <c r="F88" s="194"/>
      <c r="G88" s="194"/>
      <c r="H88" s="152"/>
      <c r="I88" s="21"/>
      <c r="J88" s="193"/>
      <c r="K88" s="193"/>
      <c r="L88" s="193"/>
    </row>
    <row r="89" spans="1:12" s="16" customFormat="1" x14ac:dyDescent="0.2">
      <c r="A89" s="23" t="s">
        <v>43</v>
      </c>
      <c r="B89" s="133">
        <v>1050485</v>
      </c>
      <c r="C89" s="24">
        <f t="shared" ref="C89:C95" si="33">B89-J89</f>
        <v>31173</v>
      </c>
      <c r="D89" s="134">
        <f t="shared" ref="D89:D94" si="34">C89/J89*100</f>
        <v>3.0582392829673348</v>
      </c>
      <c r="E89" s="184">
        <f t="shared" ref="E89:E94" si="35">IF(B89&lt;K89,-1,IF(B89&gt;L89,1,0))</f>
        <v>0</v>
      </c>
      <c r="F89" s="196">
        <f>+B89-F90</f>
        <v>0</v>
      </c>
      <c r="G89" s="196">
        <f>+C89-G90</f>
        <v>0</v>
      </c>
      <c r="H89" s="187"/>
      <c r="I89" s="184"/>
      <c r="J89" s="196">
        <v>1019312</v>
      </c>
      <c r="K89" s="202">
        <v>971816.90427321719</v>
      </c>
      <c r="L89" s="202">
        <v>1066807.0957267829</v>
      </c>
    </row>
    <row r="90" spans="1:12" x14ac:dyDescent="0.2">
      <c r="A90" s="25" t="s">
        <v>39</v>
      </c>
      <c r="B90" s="18">
        <v>225406</v>
      </c>
      <c r="C90" s="26">
        <f t="shared" si="33"/>
        <v>23872</v>
      </c>
      <c r="D90" s="27">
        <f t="shared" si="34"/>
        <v>11.84514771701053</v>
      </c>
      <c r="E90" s="21">
        <f t="shared" si="35"/>
        <v>1</v>
      </c>
      <c r="F90" s="193">
        <f>SUM(B90:B95)</f>
        <v>1050485</v>
      </c>
      <c r="G90" s="193">
        <f>SUM(C90:C95)</f>
        <v>31172.999999999985</v>
      </c>
      <c r="H90" s="152"/>
      <c r="I90" s="21"/>
      <c r="J90" s="193">
        <v>201534</v>
      </c>
      <c r="K90" s="205">
        <v>181715.49700941864</v>
      </c>
      <c r="L90" s="205">
        <v>221352.50299058136</v>
      </c>
    </row>
    <row r="91" spans="1:12" x14ac:dyDescent="0.2">
      <c r="A91" s="25" t="s">
        <v>29</v>
      </c>
      <c r="B91" s="18">
        <v>97176.999999999985</v>
      </c>
      <c r="C91" s="26">
        <f t="shared" si="33"/>
        <v>-7611.0000000000146</v>
      </c>
      <c r="D91" s="27">
        <f t="shared" si="34"/>
        <v>-7.2632362484254056</v>
      </c>
      <c r="E91" s="21">
        <f t="shared" si="35"/>
        <v>0</v>
      </c>
      <c r="F91" s="194"/>
      <c r="G91" s="194"/>
      <c r="H91" s="152"/>
      <c r="I91" s="21"/>
      <c r="J91" s="193">
        <v>104788</v>
      </c>
      <c r="K91" s="205">
        <v>90838.979919363424</v>
      </c>
      <c r="L91" s="205">
        <v>118737.02008063658</v>
      </c>
    </row>
    <row r="92" spans="1:12" x14ac:dyDescent="0.2">
      <c r="A92" s="25" t="s">
        <v>30</v>
      </c>
      <c r="B92" s="18">
        <v>112567</v>
      </c>
      <c r="C92" s="26">
        <f t="shared" si="33"/>
        <v>21624</v>
      </c>
      <c r="D92" s="27">
        <f t="shared" si="34"/>
        <v>23.77753098094411</v>
      </c>
      <c r="E92" s="21">
        <f t="shared" si="35"/>
        <v>1</v>
      </c>
      <c r="F92" s="194"/>
      <c r="G92" s="194"/>
      <c r="H92" s="152"/>
      <c r="I92" s="21"/>
      <c r="J92" s="193">
        <v>90943</v>
      </c>
      <c r="K92" s="205">
        <v>79146.425486569628</v>
      </c>
      <c r="L92" s="205">
        <v>102739.57451343037</v>
      </c>
    </row>
    <row r="93" spans="1:12" x14ac:dyDescent="0.2">
      <c r="A93" s="25" t="s">
        <v>31</v>
      </c>
      <c r="B93" s="18">
        <v>203738</v>
      </c>
      <c r="C93" s="26">
        <f t="shared" si="33"/>
        <v>-7189</v>
      </c>
      <c r="D93" s="27">
        <f t="shared" si="34"/>
        <v>-3.4082881755299228</v>
      </c>
      <c r="E93" s="21">
        <f t="shared" si="35"/>
        <v>0</v>
      </c>
      <c r="F93" s="194"/>
      <c r="G93" s="194"/>
      <c r="H93" s="152"/>
      <c r="I93" s="21"/>
      <c r="J93" s="193">
        <v>210927</v>
      </c>
      <c r="K93" s="205">
        <v>191595.04651585603</v>
      </c>
      <c r="L93" s="205">
        <v>230258.95348414397</v>
      </c>
    </row>
    <row r="94" spans="1:12" x14ac:dyDescent="0.2">
      <c r="A94" s="25" t="s">
        <v>22</v>
      </c>
      <c r="B94" s="18">
        <v>410510</v>
      </c>
      <c r="C94" s="26">
        <f t="shared" si="33"/>
        <v>859</v>
      </c>
      <c r="D94" s="27">
        <f t="shared" si="34"/>
        <v>0.20969068792704035</v>
      </c>
      <c r="E94" s="21">
        <f t="shared" si="35"/>
        <v>0</v>
      </c>
      <c r="F94" s="194"/>
      <c r="G94" s="194"/>
      <c r="H94" s="152"/>
      <c r="I94" s="21"/>
      <c r="J94" s="193">
        <v>409651</v>
      </c>
      <c r="K94" s="205">
        <v>373863.55658377364</v>
      </c>
      <c r="L94" s="205">
        <v>445438.44341622636</v>
      </c>
    </row>
    <row r="95" spans="1:12" x14ac:dyDescent="0.2">
      <c r="A95" s="25" t="s">
        <v>10</v>
      </c>
      <c r="B95" s="18">
        <v>1087</v>
      </c>
      <c r="C95" s="26">
        <f t="shared" si="33"/>
        <v>-382</v>
      </c>
      <c r="D95" s="27">
        <f>C95/J95*100</f>
        <v>-26.004084411164058</v>
      </c>
      <c r="E95" s="21">
        <v>0</v>
      </c>
      <c r="F95" s="194"/>
      <c r="G95" s="194"/>
      <c r="H95" s="152"/>
      <c r="I95" s="21"/>
      <c r="J95" s="193">
        <v>1469</v>
      </c>
      <c r="K95" s="205">
        <v>0</v>
      </c>
      <c r="L95" s="205">
        <v>3793.859099832267</v>
      </c>
    </row>
    <row r="96" spans="1:12" x14ac:dyDescent="0.2">
      <c r="A96" s="31"/>
      <c r="B96" s="35" t="s">
        <v>242</v>
      </c>
      <c r="C96" s="18"/>
      <c r="D96" s="27"/>
      <c r="E96" s="21"/>
      <c r="F96" s="194"/>
      <c r="G96" s="194"/>
      <c r="H96" s="152"/>
      <c r="I96" s="21"/>
      <c r="J96" s="193"/>
      <c r="K96" s="193"/>
      <c r="L96" s="193"/>
    </row>
    <row r="97" spans="1:14" s="16" customFormat="1" ht="12" x14ac:dyDescent="0.2">
      <c r="A97" s="23" t="s">
        <v>139</v>
      </c>
      <c r="B97" s="133">
        <v>1050485</v>
      </c>
      <c r="C97" s="24">
        <f t="shared" ref="C97:C104" si="36">B97-J97</f>
        <v>31173</v>
      </c>
      <c r="D97" s="134">
        <f t="shared" ref="D97:D104" si="37">C97/J97*100</f>
        <v>3.0582392829673348</v>
      </c>
      <c r="E97" s="184">
        <f t="shared" ref="E97:E103" si="38">IF(B97&lt;K97,-1,IF(B97&gt;L97,1,0))</f>
        <v>0</v>
      </c>
      <c r="F97" s="196">
        <f>+B97-F98</f>
        <v>0</v>
      </c>
      <c r="G97" s="196">
        <f>+C97-G98</f>
        <v>0</v>
      </c>
      <c r="H97" s="187"/>
      <c r="I97" s="184"/>
      <c r="J97" s="196">
        <v>1019312</v>
      </c>
      <c r="K97" s="202">
        <v>971816.90427321719</v>
      </c>
      <c r="L97" s="202">
        <v>1066807.0957267829</v>
      </c>
    </row>
    <row r="98" spans="1:14" x14ac:dyDescent="0.2">
      <c r="A98" s="25" t="s">
        <v>47</v>
      </c>
      <c r="B98" s="18">
        <v>193157</v>
      </c>
      <c r="C98" s="26">
        <f t="shared" si="36"/>
        <v>-8537</v>
      </c>
      <c r="D98" s="32">
        <f t="shared" si="37"/>
        <v>-4.2326494590815793</v>
      </c>
      <c r="E98" s="21">
        <f t="shared" si="38"/>
        <v>0</v>
      </c>
      <c r="F98" s="193">
        <f>SUM(B98:B104)</f>
        <v>1050485</v>
      </c>
      <c r="G98" s="193">
        <f>SUM(C98:C104)</f>
        <v>31173</v>
      </c>
      <c r="H98" s="152"/>
      <c r="I98" s="21"/>
      <c r="J98" s="193">
        <v>201694</v>
      </c>
      <c r="K98" s="205">
        <v>184003.53093681735</v>
      </c>
      <c r="L98" s="205">
        <v>219384.46906318265</v>
      </c>
    </row>
    <row r="99" spans="1:14" x14ac:dyDescent="0.2">
      <c r="A99" s="25" t="s">
        <v>32</v>
      </c>
      <c r="B99" s="18">
        <v>283180</v>
      </c>
      <c r="C99" s="26">
        <f t="shared" si="36"/>
        <v>-20098</v>
      </c>
      <c r="D99" s="27">
        <f t="shared" si="37"/>
        <v>-6.6269231530147259</v>
      </c>
      <c r="E99" s="21">
        <f t="shared" si="38"/>
        <v>0</v>
      </c>
      <c r="F99" s="194"/>
      <c r="G99" s="194"/>
      <c r="H99" s="152"/>
      <c r="I99" s="21"/>
      <c r="J99" s="193">
        <v>303278</v>
      </c>
      <c r="K99" s="205">
        <v>274435.55989532545</v>
      </c>
      <c r="L99" s="205">
        <v>332120.44010467455</v>
      </c>
    </row>
    <row r="100" spans="1:14" x14ac:dyDescent="0.2">
      <c r="A100" s="25" t="s">
        <v>33</v>
      </c>
      <c r="B100" s="18">
        <v>261600</v>
      </c>
      <c r="C100" s="26">
        <f t="shared" si="36"/>
        <v>29619</v>
      </c>
      <c r="D100" s="27">
        <f t="shared" si="37"/>
        <v>12.76785598820593</v>
      </c>
      <c r="E100" s="21">
        <f t="shared" si="38"/>
        <v>1</v>
      </c>
      <c r="F100" s="194"/>
      <c r="G100" s="194"/>
      <c r="H100" s="152"/>
      <c r="I100" s="21"/>
      <c r="J100" s="193">
        <v>231981</v>
      </c>
      <c r="K100" s="205">
        <v>210776.34809842962</v>
      </c>
      <c r="L100" s="205">
        <v>253185.65190157038</v>
      </c>
    </row>
    <row r="101" spans="1:14" x14ac:dyDescent="0.2">
      <c r="A101" s="25" t="s">
        <v>34</v>
      </c>
      <c r="B101" s="18">
        <v>138848</v>
      </c>
      <c r="C101" s="26">
        <f t="shared" si="36"/>
        <v>-5019</v>
      </c>
      <c r="D101" s="27">
        <f t="shared" si="37"/>
        <v>-3.4886388122363012</v>
      </c>
      <c r="E101" s="21">
        <f t="shared" si="38"/>
        <v>0</v>
      </c>
      <c r="F101" s="194"/>
      <c r="G101" s="194"/>
      <c r="H101" s="152"/>
      <c r="I101" s="21"/>
      <c r="J101" s="193">
        <v>143867</v>
      </c>
      <c r="K101" s="205">
        <v>124551.43590007629</v>
      </c>
      <c r="L101" s="205">
        <v>163182.56409992371</v>
      </c>
    </row>
    <row r="102" spans="1:14" s="10" customFormat="1" x14ac:dyDescent="0.2">
      <c r="A102" s="25" t="s">
        <v>113</v>
      </c>
      <c r="B102" s="18">
        <v>55621</v>
      </c>
      <c r="C102" s="26">
        <f t="shared" si="36"/>
        <v>1888</v>
      </c>
      <c r="D102" s="27">
        <f t="shared" si="37"/>
        <v>3.5136694396367218</v>
      </c>
      <c r="E102" s="21">
        <f t="shared" si="38"/>
        <v>0</v>
      </c>
      <c r="F102" s="194"/>
      <c r="G102" s="194"/>
      <c r="H102" s="152"/>
      <c r="I102" s="21"/>
      <c r="J102" s="203">
        <v>53733</v>
      </c>
      <c r="K102" s="205">
        <v>43579.080027156495</v>
      </c>
      <c r="L102" s="205">
        <v>63886.919972843505</v>
      </c>
    </row>
    <row r="103" spans="1:14" s="10" customFormat="1" x14ac:dyDescent="0.2">
      <c r="A103" s="25" t="s">
        <v>114</v>
      </c>
      <c r="B103" s="18">
        <v>117983</v>
      </c>
      <c r="C103" s="26">
        <f t="shared" si="36"/>
        <v>33668</v>
      </c>
      <c r="D103" s="27">
        <f t="shared" si="37"/>
        <v>39.931210342169251</v>
      </c>
      <c r="E103" s="21">
        <f t="shared" si="38"/>
        <v>1</v>
      </c>
      <c r="F103" s="194"/>
      <c r="G103" s="194"/>
      <c r="H103" s="152"/>
      <c r="I103" s="21"/>
      <c r="J103" s="203">
        <v>84315</v>
      </c>
      <c r="K103" s="205">
        <v>68385.233539075401</v>
      </c>
      <c r="L103" s="205">
        <v>100244.7664609246</v>
      </c>
    </row>
    <row r="104" spans="1:14" s="10" customFormat="1" x14ac:dyDescent="0.2">
      <c r="A104" s="25" t="s">
        <v>10</v>
      </c>
      <c r="B104" s="18">
        <v>96</v>
      </c>
      <c r="C104" s="26">
        <f t="shared" si="36"/>
        <v>-348</v>
      </c>
      <c r="D104" s="27">
        <f t="shared" si="37"/>
        <v>-78.378378378378372</v>
      </c>
      <c r="E104" s="21">
        <v>0</v>
      </c>
      <c r="F104" s="194"/>
      <c r="G104" s="194"/>
      <c r="H104" s="152"/>
      <c r="I104" s="21"/>
      <c r="J104" s="203">
        <v>444</v>
      </c>
      <c r="K104" s="205">
        <v>51.519834558461241</v>
      </c>
      <c r="L104" s="205">
        <v>836.4801654415387</v>
      </c>
    </row>
    <row r="105" spans="1:14" x14ac:dyDescent="0.2">
      <c r="A105" s="47"/>
      <c r="B105" s="48" t="s">
        <v>242</v>
      </c>
      <c r="C105" s="49"/>
      <c r="D105" s="50"/>
      <c r="E105" s="21"/>
      <c r="F105" s="194"/>
      <c r="G105" s="194"/>
      <c r="H105" s="152"/>
      <c r="I105" s="21"/>
      <c r="J105" s="193"/>
      <c r="K105" s="203"/>
      <c r="L105" s="203"/>
    </row>
    <row r="106" spans="1:14" x14ac:dyDescent="0.2">
      <c r="A106" s="51" t="s">
        <v>53</v>
      </c>
      <c r="B106" s="52" t="s">
        <v>242</v>
      </c>
      <c r="C106" s="53"/>
      <c r="D106" s="54"/>
      <c r="E106" s="15"/>
      <c r="F106" s="195"/>
      <c r="G106" s="195"/>
      <c r="H106" s="153"/>
      <c r="I106" s="15"/>
      <c r="K106" s="191"/>
      <c r="L106" s="191"/>
    </row>
    <row r="107" spans="1:14" x14ac:dyDescent="0.2">
      <c r="A107" s="55"/>
      <c r="B107" s="56" t="s">
        <v>242</v>
      </c>
      <c r="C107" s="57"/>
      <c r="D107" s="20"/>
      <c r="E107" s="21"/>
      <c r="F107" s="194"/>
      <c r="G107" s="194"/>
      <c r="H107" s="152"/>
      <c r="I107" s="21"/>
      <c r="K107" s="39"/>
      <c r="L107" s="39"/>
    </row>
    <row r="108" spans="1:14" x14ac:dyDescent="0.2">
      <c r="A108" s="58" t="s">
        <v>35</v>
      </c>
      <c r="B108" s="56" t="s">
        <v>242</v>
      </c>
      <c r="C108" s="59"/>
      <c r="D108" s="60"/>
      <c r="E108" s="21"/>
      <c r="F108" s="194"/>
      <c r="G108" s="194"/>
      <c r="H108" s="152"/>
      <c r="I108" s="21"/>
      <c r="K108" s="39"/>
      <c r="L108" s="39"/>
    </row>
    <row r="109" spans="1:14" x14ac:dyDescent="0.2">
      <c r="A109" s="61" t="s">
        <v>28</v>
      </c>
      <c r="B109" s="62">
        <v>48.382032464995831</v>
      </c>
      <c r="C109" s="171">
        <f t="shared" ref="C109:C111" si="39">B109-J109</f>
        <v>-0.89020465128449189</v>
      </c>
      <c r="D109" s="171">
        <f t="shared" ref="D109:D111" si="40">C109/J109*100</f>
        <v>-1.8067063794640539</v>
      </c>
      <c r="E109" s="21">
        <f>IF(B109&lt;K109,-1,IF(B109&gt;L109,1,0))</f>
        <v>0</v>
      </c>
      <c r="F109" s="194"/>
      <c r="G109" s="194"/>
      <c r="H109" s="152"/>
      <c r="I109" s="21"/>
      <c r="J109" s="175">
        <v>49.272237116280323</v>
      </c>
      <c r="K109" s="63">
        <v>47.319709443728414</v>
      </c>
      <c r="L109" s="63">
        <v>51.224764788832232</v>
      </c>
    </row>
    <row r="110" spans="1:14" ht="12" x14ac:dyDescent="0.2">
      <c r="A110" s="61" t="s">
        <v>140</v>
      </c>
      <c r="B110" s="62">
        <v>39.905951260739563</v>
      </c>
      <c r="C110" s="50">
        <f>B110-J110</f>
        <v>3.5058630742021393</v>
      </c>
      <c r="D110" s="50">
        <f t="shared" si="40"/>
        <v>9.6314686278666297</v>
      </c>
      <c r="E110" s="21">
        <f>IF(B110&lt;K110,-1,IF(B110&gt;L110,1,0))</f>
        <v>1</v>
      </c>
      <c r="F110" s="194"/>
      <c r="G110" s="194"/>
      <c r="H110" s="152"/>
      <c r="I110" s="21"/>
      <c r="J110" s="175">
        <v>36.400088186537424</v>
      </c>
      <c r="K110" s="63">
        <v>34.71723223133116</v>
      </c>
      <c r="L110" s="63">
        <v>38.082944141743688</v>
      </c>
    </row>
    <row r="111" spans="1:14" x14ac:dyDescent="0.2">
      <c r="A111" s="61" t="s">
        <v>37</v>
      </c>
      <c r="B111" s="62">
        <v>51.617967535004162</v>
      </c>
      <c r="C111" s="171">
        <f t="shared" si="39"/>
        <v>0.89020465128447768</v>
      </c>
      <c r="D111" s="171">
        <f t="shared" si="40"/>
        <v>1.7548667646256</v>
      </c>
      <c r="E111" s="21">
        <f>IF(B111&lt;K111,-1,IF(B111&gt;L111,1,0))</f>
        <v>0</v>
      </c>
      <c r="F111" s="194"/>
      <c r="G111" s="194"/>
      <c r="H111" s="152"/>
      <c r="I111" s="21"/>
      <c r="J111" s="175">
        <v>50.727762883719684</v>
      </c>
      <c r="K111" s="63">
        <v>48.775235211167775</v>
      </c>
      <c r="L111" s="63">
        <v>52.680290556271594</v>
      </c>
      <c r="N111" s="170"/>
    </row>
    <row r="112" spans="1:14" x14ac:dyDescent="0.2">
      <c r="A112" s="64"/>
      <c r="B112" s="62" t="s">
        <v>242</v>
      </c>
      <c r="C112" s="50"/>
      <c r="D112" s="50"/>
      <c r="E112" s="21"/>
      <c r="F112" s="194"/>
      <c r="G112" s="194"/>
      <c r="H112" s="152"/>
      <c r="I112" s="21"/>
    </row>
    <row r="113" spans="1:33" x14ac:dyDescent="0.2">
      <c r="A113" s="58" t="s">
        <v>36</v>
      </c>
      <c r="B113" s="59" t="s">
        <v>242</v>
      </c>
      <c r="C113" s="60"/>
      <c r="D113" s="60"/>
      <c r="E113" s="21"/>
      <c r="F113" s="194"/>
      <c r="G113" s="194"/>
      <c r="H113" s="152"/>
      <c r="I113" s="21"/>
    </row>
    <row r="114" spans="1:33" ht="12" x14ac:dyDescent="0.2">
      <c r="A114" s="61" t="s">
        <v>141</v>
      </c>
      <c r="B114" s="62">
        <v>17.519068076333241</v>
      </c>
      <c r="C114" s="50">
        <f t="shared" ref="C114:C115" si="41">B114-J114</f>
        <v>-8.6054793018691988</v>
      </c>
      <c r="D114" s="50">
        <f t="shared" ref="D114:D115" si="42">C114/J114*100</f>
        <v>-32.940204388189173</v>
      </c>
      <c r="E114" s="21">
        <f>IF(B114&lt;K114,-1,IF(B114&gt;L114,1,0))</f>
        <v>-1</v>
      </c>
      <c r="F114" s="194"/>
      <c r="G114" s="194"/>
      <c r="H114" s="152"/>
      <c r="I114" s="21"/>
      <c r="J114" s="175">
        <v>26.12454737820244</v>
      </c>
      <c r="K114" s="63">
        <v>23.31124303870584</v>
      </c>
      <c r="L114" s="63">
        <v>28.937851717699036</v>
      </c>
      <c r="N114" s="68"/>
    </row>
    <row r="115" spans="1:33" ht="12" x14ac:dyDescent="0.2">
      <c r="A115" s="61" t="s">
        <v>216</v>
      </c>
      <c r="B115" s="62">
        <v>24.344576135197993</v>
      </c>
      <c r="C115" s="50">
        <f t="shared" si="41"/>
        <v>-9.595215696651433</v>
      </c>
      <c r="D115" s="50">
        <f t="shared" si="42"/>
        <v>-28.271286235901982</v>
      </c>
      <c r="E115" s="21">
        <f>IF(B115&lt;K115,-1,IF(B115&gt;L115,1,0))</f>
        <v>-1</v>
      </c>
      <c r="F115" s="194"/>
      <c r="G115" s="194"/>
      <c r="H115" s="152"/>
      <c r="I115" s="21"/>
      <c r="J115" s="175">
        <v>33.939791831849426</v>
      </c>
      <c r="K115" s="63">
        <v>31.165136295035051</v>
      </c>
      <c r="L115" s="63">
        <v>36.714447368663798</v>
      </c>
    </row>
    <row r="116" spans="1:33" x14ac:dyDescent="0.2">
      <c r="A116" s="64"/>
      <c r="B116" s="62" t="s">
        <v>242</v>
      </c>
      <c r="C116" s="50"/>
      <c r="D116" s="50"/>
      <c r="E116" s="21"/>
      <c r="F116" s="194"/>
      <c r="G116" s="194"/>
      <c r="H116" s="152"/>
      <c r="I116" s="21"/>
    </row>
    <row r="117" spans="1:33" x14ac:dyDescent="0.2">
      <c r="A117" s="58" t="s">
        <v>52</v>
      </c>
      <c r="B117" s="59" t="s">
        <v>242</v>
      </c>
      <c r="C117" s="171"/>
      <c r="D117" s="171"/>
      <c r="E117" s="21"/>
      <c r="F117" s="194"/>
      <c r="G117" s="194"/>
      <c r="H117" s="152"/>
      <c r="I117" s="21"/>
    </row>
    <row r="118" spans="1:33" ht="12" x14ac:dyDescent="0.2">
      <c r="A118" s="61" t="s">
        <v>217</v>
      </c>
      <c r="B118" s="62">
        <v>68.574812961439761</v>
      </c>
      <c r="C118" s="171">
        <f t="shared" ref="C118:C120" si="43">B118-J118</f>
        <v>5.3666479661908255</v>
      </c>
      <c r="D118" s="171">
        <f t="shared" ref="D118:D120" si="44">C118/J118*100</f>
        <v>8.4904346876613364</v>
      </c>
      <c r="E118" s="21">
        <f>IF(B118&lt;K118,-1,IF(B118&gt;L118,1,0))</f>
        <v>1</v>
      </c>
      <c r="F118" s="194"/>
      <c r="G118" s="194"/>
      <c r="H118" s="152"/>
      <c r="I118" s="21"/>
      <c r="J118" s="175">
        <v>63.208164995248936</v>
      </c>
      <c r="K118" s="63">
        <v>60.918422948007375</v>
      </c>
      <c r="L118" s="63">
        <v>65.497907042490496</v>
      </c>
      <c r="N118" s="172"/>
    </row>
    <row r="119" spans="1:33" x14ac:dyDescent="0.2">
      <c r="A119" s="61" t="s">
        <v>73</v>
      </c>
      <c r="B119" s="62">
        <v>15.357601966182838</v>
      </c>
      <c r="C119" s="50">
        <f t="shared" si="43"/>
        <v>-4.6731603233518335</v>
      </c>
      <c r="D119" s="50">
        <f t="shared" si="44"/>
        <v>-23.329917532860875</v>
      </c>
      <c r="E119" s="21">
        <f>IF(B119&lt;K119,-1,IF(B119&gt;L119,1,0))</f>
        <v>-1</v>
      </c>
      <c r="F119" s="194"/>
      <c r="G119" s="194"/>
      <c r="H119" s="152"/>
      <c r="I119" s="21"/>
      <c r="J119" s="175">
        <v>20.030762289534671</v>
      </c>
      <c r="K119" s="175">
        <v>17.799213029439169</v>
      </c>
      <c r="L119" s="175">
        <v>22.262311549630173</v>
      </c>
      <c r="M119" s="66"/>
    </row>
    <row r="120" spans="1:33" s="249" customFormat="1" ht="12" x14ac:dyDescent="0.2">
      <c r="A120" s="61" t="s">
        <v>238</v>
      </c>
      <c r="B120" s="62">
        <v>43.517802524712728</v>
      </c>
      <c r="C120" s="50">
        <f t="shared" si="43"/>
        <v>-3.7472932143683693</v>
      </c>
      <c r="D120" s="50">
        <f t="shared" si="44"/>
        <v>-7.9282463216718373</v>
      </c>
      <c r="E120" s="21">
        <f t="shared" ref="E120" si="45">IF(B120&lt;K120,-1,IF(B120&gt;L120,1,0))</f>
        <v>-1</v>
      </c>
      <c r="F120" s="194"/>
      <c r="G120" s="194"/>
      <c r="H120" s="152"/>
      <c r="I120" s="21"/>
      <c r="J120" s="175">
        <v>47.265095739081097</v>
      </c>
      <c r="K120" s="175">
        <v>44.43888820806248</v>
      </c>
      <c r="L120" s="175">
        <v>50.091303270099708</v>
      </c>
      <c r="M120" s="66"/>
    </row>
    <row r="121" spans="1:33" x14ac:dyDescent="0.2">
      <c r="A121" s="61"/>
      <c r="B121" s="62"/>
      <c r="C121" s="50"/>
      <c r="D121" s="50"/>
      <c r="E121" s="65"/>
      <c r="F121" s="199"/>
      <c r="G121" s="199"/>
      <c r="H121" s="152"/>
      <c r="I121" s="65"/>
      <c r="K121" s="63"/>
      <c r="L121" s="63"/>
      <c r="M121" s="66"/>
    </row>
    <row r="122" spans="1:33" s="34" customFormat="1" x14ac:dyDescent="0.2">
      <c r="A122" s="58" t="s">
        <v>115</v>
      </c>
      <c r="B122" s="62" t="s">
        <v>242</v>
      </c>
      <c r="C122" s="50"/>
      <c r="D122" s="50"/>
      <c r="E122" s="65"/>
      <c r="F122" s="199"/>
      <c r="G122" s="199"/>
      <c r="H122" s="152"/>
      <c r="I122" s="65"/>
      <c r="J122" s="33"/>
      <c r="K122" s="63"/>
      <c r="L122" s="63"/>
      <c r="M122" s="125"/>
    </row>
    <row r="123" spans="1:33" s="34" customFormat="1" ht="12.6" thickBot="1" x14ac:dyDescent="0.25">
      <c r="A123" s="61" t="s">
        <v>239</v>
      </c>
      <c r="B123" s="62">
        <v>18.953755264155838</v>
      </c>
      <c r="C123" s="50">
        <f>B123-J123</f>
        <v>-9.1596686938099516</v>
      </c>
      <c r="D123" s="50">
        <f>C123/J123*100</f>
        <v>-32.58112105983664</v>
      </c>
      <c r="E123" s="65">
        <f>IF(B123&lt;K123,-1,IF(B123&gt;L123,1,0))</f>
        <v>-1</v>
      </c>
      <c r="F123" s="199"/>
      <c r="G123" s="199"/>
      <c r="H123" s="152"/>
      <c r="I123" s="65"/>
      <c r="J123" s="250">
        <v>28.113423957965789</v>
      </c>
      <c r="K123" s="255">
        <v>25.368217990971299</v>
      </c>
      <c r="L123" s="255">
        <v>30.85862992496028</v>
      </c>
      <c r="M123" s="125"/>
    </row>
    <row r="124" spans="1:33" ht="13.8" x14ac:dyDescent="0.2">
      <c r="A124" s="337" t="s">
        <v>142</v>
      </c>
      <c r="B124" s="337"/>
      <c r="C124" s="337"/>
      <c r="D124" s="337"/>
      <c r="E124" s="337"/>
      <c r="F124" s="236"/>
      <c r="G124" s="236"/>
      <c r="H124" s="156"/>
      <c r="I124" s="236"/>
      <c r="J124" s="251"/>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row>
    <row r="125" spans="1:33" ht="13.8" x14ac:dyDescent="0.2">
      <c r="A125" s="338" t="s">
        <v>143</v>
      </c>
      <c r="B125" s="338"/>
      <c r="C125" s="338"/>
      <c r="D125" s="338"/>
      <c r="E125" s="338"/>
      <c r="F125" s="236"/>
      <c r="G125" s="236"/>
      <c r="H125" s="156"/>
      <c r="I125" s="236"/>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row>
    <row r="126" spans="1:33" ht="13.8" x14ac:dyDescent="0.2">
      <c r="A126" s="338" t="s">
        <v>144</v>
      </c>
      <c r="B126" s="338"/>
      <c r="C126" s="338"/>
      <c r="D126" s="338"/>
      <c r="E126" s="338"/>
      <c r="F126" s="236"/>
      <c r="G126" s="236"/>
      <c r="H126" s="156"/>
      <c r="I126" s="236"/>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row>
    <row r="127" spans="1:33" ht="13.8" x14ac:dyDescent="0.2">
      <c r="A127" s="338" t="s">
        <v>145</v>
      </c>
      <c r="B127" s="338"/>
      <c r="C127" s="338"/>
      <c r="D127" s="338"/>
      <c r="E127" s="338"/>
      <c r="F127" s="236"/>
      <c r="G127" s="236"/>
      <c r="H127" s="156"/>
      <c r="I127" s="236"/>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row>
    <row r="128" spans="1:33" ht="13.8" x14ac:dyDescent="0.2">
      <c r="A128" s="338" t="s">
        <v>165</v>
      </c>
      <c r="B128" s="338"/>
      <c r="C128" s="338"/>
      <c r="D128" s="338"/>
      <c r="E128" s="338"/>
      <c r="F128" s="236"/>
      <c r="G128" s="236"/>
      <c r="H128" s="156"/>
      <c r="I128" s="236"/>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row>
    <row r="129" spans="1:33" ht="13.8" x14ac:dyDescent="0.2">
      <c r="A129" s="338" t="s">
        <v>146</v>
      </c>
      <c r="B129" s="338"/>
      <c r="C129" s="338"/>
      <c r="D129" s="338"/>
      <c r="E129" s="338"/>
      <c r="F129" s="236"/>
      <c r="G129" s="236"/>
      <c r="H129" s="156"/>
      <c r="I129" s="236"/>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row>
    <row r="130" spans="1:33" ht="13.8" x14ac:dyDescent="0.2">
      <c r="A130" s="338" t="s">
        <v>147</v>
      </c>
      <c r="B130" s="338"/>
      <c r="C130" s="338"/>
      <c r="D130" s="338"/>
      <c r="E130" s="338"/>
      <c r="F130" s="236"/>
      <c r="G130" s="236"/>
      <c r="H130" s="156"/>
      <c r="I130" s="236"/>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row>
    <row r="131" spans="1:33" ht="13.8" x14ac:dyDescent="0.2">
      <c r="A131" s="338" t="s">
        <v>148</v>
      </c>
      <c r="B131" s="338"/>
      <c r="C131" s="338"/>
      <c r="D131" s="338"/>
      <c r="E131" s="338"/>
      <c r="F131" s="236"/>
      <c r="G131" s="236"/>
      <c r="H131" s="156"/>
      <c r="I131" s="236"/>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row>
    <row r="132" spans="1:33" ht="13.8" x14ac:dyDescent="0.2">
      <c r="A132" s="338" t="s">
        <v>149</v>
      </c>
      <c r="B132" s="338"/>
      <c r="C132" s="338"/>
      <c r="D132" s="338"/>
      <c r="E132" s="338"/>
      <c r="F132" s="236"/>
      <c r="G132" s="236"/>
      <c r="H132" s="156"/>
      <c r="I132" s="236"/>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row>
    <row r="133" spans="1:33" ht="13.8" x14ac:dyDescent="0.2">
      <c r="A133" s="338" t="s">
        <v>150</v>
      </c>
      <c r="B133" s="338"/>
      <c r="C133" s="338"/>
      <c r="D133" s="338"/>
      <c r="E133" s="338"/>
      <c r="F133" s="236"/>
      <c r="G133" s="236"/>
      <c r="H133" s="156"/>
      <c r="I133" s="236"/>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row>
    <row r="134" spans="1:33" ht="13.8" x14ac:dyDescent="0.2">
      <c r="A134" s="338" t="s">
        <v>151</v>
      </c>
      <c r="B134" s="338"/>
      <c r="C134" s="338"/>
      <c r="D134" s="338"/>
      <c r="E134" s="338"/>
      <c r="F134" s="236"/>
      <c r="G134" s="236"/>
      <c r="H134" s="156"/>
      <c r="I134" s="236"/>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row>
    <row r="135" spans="1:33" ht="13.8" x14ac:dyDescent="0.2">
      <c r="A135" s="338" t="s">
        <v>152</v>
      </c>
      <c r="B135" s="338"/>
      <c r="C135" s="338"/>
      <c r="D135" s="338"/>
      <c r="E135" s="338"/>
      <c r="F135" s="236"/>
      <c r="G135" s="236"/>
      <c r="H135" s="156"/>
      <c r="I135" s="236"/>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row>
    <row r="136" spans="1:33" ht="12.75" customHeight="1" x14ac:dyDescent="0.2">
      <c r="A136" s="338" t="s">
        <v>225</v>
      </c>
      <c r="B136" s="338"/>
      <c r="C136" s="338"/>
      <c r="D136" s="338"/>
      <c r="E136" s="338"/>
      <c r="F136" s="236"/>
      <c r="G136" s="236"/>
      <c r="H136" s="156"/>
      <c r="I136" s="236"/>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row>
    <row r="137" spans="1:33" ht="13.8" x14ac:dyDescent="0.2">
      <c r="A137" s="338" t="s">
        <v>218</v>
      </c>
      <c r="B137" s="338"/>
      <c r="C137" s="338"/>
      <c r="D137" s="338"/>
      <c r="E137" s="338"/>
      <c r="F137" s="236"/>
      <c r="G137" s="236"/>
      <c r="H137" s="156"/>
      <c r="I137" s="236"/>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row>
    <row r="138" spans="1:33" s="257" customFormat="1" ht="13.8" x14ac:dyDescent="0.2">
      <c r="A138" s="338" t="s">
        <v>241</v>
      </c>
      <c r="B138" s="338"/>
      <c r="C138" s="338"/>
      <c r="D138" s="338"/>
      <c r="E138" s="338"/>
      <c r="F138" s="256"/>
      <c r="G138" s="256"/>
      <c r="H138" s="156"/>
      <c r="I138" s="256"/>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row>
    <row r="139" spans="1:33" ht="13.8" x14ac:dyDescent="0.2">
      <c r="A139" s="342" t="s">
        <v>240</v>
      </c>
      <c r="B139" s="342"/>
      <c r="C139" s="342"/>
      <c r="D139" s="342"/>
      <c r="E139" s="342"/>
      <c r="F139" s="236"/>
      <c r="G139" s="236"/>
      <c r="H139" s="156"/>
      <c r="I139" s="236"/>
      <c r="J139" s="123"/>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row>
    <row r="140" spans="1:33" ht="13.8" x14ac:dyDescent="0.2">
      <c r="A140" s="338" t="s">
        <v>153</v>
      </c>
      <c r="B140" s="338"/>
      <c r="C140" s="338"/>
      <c r="D140" s="338"/>
      <c r="E140" s="338"/>
      <c r="F140" s="236"/>
      <c r="G140" s="236"/>
      <c r="H140" s="156"/>
      <c r="I140" s="236"/>
      <c r="J140" s="123"/>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23"/>
    </row>
    <row r="141" spans="1:33" ht="13.8" x14ac:dyDescent="0.2">
      <c r="A141" s="344" t="s">
        <v>263</v>
      </c>
      <c r="B141" s="344"/>
      <c r="C141" s="344"/>
      <c r="D141" s="344"/>
      <c r="E141" s="344"/>
      <c r="F141" s="238"/>
      <c r="G141" s="238"/>
      <c r="H141" s="157"/>
      <c r="I141" s="238"/>
      <c r="J141" s="124"/>
      <c r="K141" s="123"/>
      <c r="L141" s="123"/>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row>
    <row r="142" spans="1:33" ht="11.25" hidden="1" customHeight="1" x14ac:dyDescent="0.2">
      <c r="A142" s="343" t="s">
        <v>154</v>
      </c>
      <c r="B142" s="343"/>
      <c r="C142" s="343"/>
      <c r="D142" s="343"/>
      <c r="E142" s="343"/>
      <c r="F142" s="343"/>
      <c r="G142" s="343"/>
      <c r="H142" s="343"/>
      <c r="I142" s="343"/>
      <c r="J142" s="343"/>
      <c r="K142" s="343"/>
      <c r="L142" s="343"/>
      <c r="M142" s="343"/>
      <c r="N142" s="343"/>
      <c r="O142" s="343"/>
      <c r="P142" s="343"/>
      <c r="Q142" s="343"/>
      <c r="R142" s="343"/>
      <c r="S142" s="343"/>
      <c r="T142" s="343"/>
      <c r="U142" s="343"/>
      <c r="V142" s="343"/>
      <c r="W142" s="343"/>
      <c r="X142" s="343"/>
      <c r="Y142" s="343"/>
      <c r="Z142" s="343"/>
      <c r="AA142" s="343"/>
      <c r="AB142" s="343"/>
      <c r="AC142" s="343"/>
      <c r="AD142" s="343"/>
      <c r="AE142" s="343"/>
      <c r="AF142" s="343"/>
      <c r="AG142" s="343"/>
    </row>
  </sheetData>
  <mergeCells count="30">
    <mergeCell ref="A1:E1"/>
    <mergeCell ref="A2:E2"/>
    <mergeCell ref="A3:E3"/>
    <mergeCell ref="J3:L3"/>
    <mergeCell ref="A4:A5"/>
    <mergeCell ref="C4:D4"/>
    <mergeCell ref="E4:E5"/>
    <mergeCell ref="F4:G4"/>
    <mergeCell ref="H4:I4"/>
    <mergeCell ref="J4:J5"/>
    <mergeCell ref="A134:E134"/>
    <mergeCell ref="K4:L4"/>
    <mergeCell ref="A124:E124"/>
    <mergeCell ref="A125:E125"/>
    <mergeCell ref="A126:E126"/>
    <mergeCell ref="A127:E127"/>
    <mergeCell ref="A128:E128"/>
    <mergeCell ref="A129:E129"/>
    <mergeCell ref="A130:E130"/>
    <mergeCell ref="A131:E131"/>
    <mergeCell ref="A132:E132"/>
    <mergeCell ref="A133:E133"/>
    <mergeCell ref="A142:AG142"/>
    <mergeCell ref="A135:E135"/>
    <mergeCell ref="A136:E136"/>
    <mergeCell ref="A137:E137"/>
    <mergeCell ref="A139:E139"/>
    <mergeCell ref="A140:E140"/>
    <mergeCell ref="A141:E141"/>
    <mergeCell ref="A138:E138"/>
  </mergeCells>
  <conditionalFormatting sqref="A142:C142">
    <cfRule type="iconSet" priority="5">
      <iconSet iconSet="3Arrows" showValue="0">
        <cfvo type="percent" val="0"/>
        <cfvo type="percent" val="33"/>
        <cfvo type="percent" val="67"/>
      </iconSet>
    </cfRule>
  </conditionalFormatting>
  <conditionalFormatting sqref="E121:I122">
    <cfRule type="iconSet" priority="4">
      <iconSet iconSet="3Arrows" showValue="0">
        <cfvo type="percent" val="0"/>
        <cfvo type="percent" val="33"/>
        <cfvo type="percent" val="67"/>
      </iconSet>
    </cfRule>
  </conditionalFormatting>
  <conditionalFormatting sqref="F44:I46">
    <cfRule type="iconSet" priority="2">
      <iconSet iconSet="3Arrows" showValue="0">
        <cfvo type="percent" val="0"/>
        <cfvo type="percent" val="33"/>
        <cfvo type="percent" val="67"/>
      </iconSet>
    </cfRule>
  </conditionalFormatting>
  <conditionalFormatting sqref="F51:I55">
    <cfRule type="iconSet" priority="1">
      <iconSet iconSet="3Arrows" showValue="0">
        <cfvo type="percent" val="0"/>
        <cfvo type="percent" val="33"/>
        <cfvo type="percent" val="67"/>
      </iconSet>
    </cfRule>
  </conditionalFormatting>
  <conditionalFormatting sqref="H4 E123:I123 E109:I111 E99:I104 E91:I95 E86:I87 E82:I82 E57:I57 F42:I43 E38:I38 E30:I34 E26:I26 E24:G24 E22:G22 E18:I18 E7 F4 E75:I80 E118:I120 E9:E10 H9:I10 E28:E29 H28:I29 H40:I41 E20:E21 E36:E37 H36:I37 H49:I50 E63:I63 H59:I62 H65:I66 E73:E74 H73:I74 E84:E85 H84:I85 E89:E90 H89:I90 E97:E98 H97:I98 E11:I16 F67:I71 E114:I115 F47:I47 E39:E47 E49:E55 E58:E62 E65:E71">
    <cfRule type="iconSet" priority="23">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sheetPr>
  <dimension ref="A1:L71"/>
  <sheetViews>
    <sheetView view="pageBreakPreview" zoomScaleNormal="100" zoomScaleSheetLayoutView="100" workbookViewId="0">
      <pane xSplit="1" ySplit="5" topLeftCell="F33" activePane="bottomRight" state="frozen"/>
      <selection pane="topRight" activeCell="B1" sqref="B1"/>
      <selection pane="bottomLeft" activeCell="A6" sqref="A6"/>
      <selection pane="bottomRight" activeCell="N45" sqref="N45"/>
    </sheetView>
  </sheetViews>
  <sheetFormatPr baseColWidth="10" defaultColWidth="11.44140625" defaultRowHeight="10.199999999999999" x14ac:dyDescent="0.2"/>
  <cols>
    <col min="1" max="1" width="34.88671875" style="2" customWidth="1"/>
    <col min="2" max="4" width="9.33203125" style="2" customWidth="1"/>
    <col min="5" max="5" width="19.33203125" style="1" customWidth="1"/>
    <col min="6" max="6" width="10.109375" style="21" customWidth="1"/>
    <col min="7" max="7" width="5.44140625" style="21" bestFit="1" customWidth="1"/>
    <col min="8" max="8" width="11.44140625" style="2" customWidth="1"/>
    <col min="9" max="10" width="11" style="2" customWidth="1"/>
    <col min="11" max="16384" width="11.44140625" style="2"/>
  </cols>
  <sheetData>
    <row r="1" spans="1:10" x14ac:dyDescent="0.2">
      <c r="A1" s="348" t="s">
        <v>0</v>
      </c>
      <c r="B1" s="348"/>
      <c r="C1" s="348"/>
      <c r="D1" s="348"/>
      <c r="E1" s="348"/>
      <c r="F1" s="159"/>
      <c r="G1" s="159"/>
    </row>
    <row r="2" spans="1:10" x14ac:dyDescent="0.2">
      <c r="A2" s="348" t="s">
        <v>63</v>
      </c>
      <c r="B2" s="348"/>
      <c r="C2" s="348"/>
      <c r="D2" s="348"/>
      <c r="E2" s="348"/>
      <c r="F2" s="159"/>
      <c r="G2" s="159"/>
    </row>
    <row r="3" spans="1:10" ht="10.8" thickBot="1" x14ac:dyDescent="0.25">
      <c r="A3" s="349" t="str">
        <f>'C1 total'!A3:E3</f>
        <v>I Trimestre 2022</v>
      </c>
      <c r="B3" s="349"/>
      <c r="C3" s="349"/>
      <c r="D3" s="349"/>
      <c r="E3" s="349"/>
      <c r="F3" s="160"/>
      <c r="G3" s="160"/>
      <c r="H3" s="345" t="s">
        <v>229</v>
      </c>
      <c r="I3" s="345"/>
      <c r="J3" s="345"/>
    </row>
    <row r="4" spans="1:10" s="5" customFormat="1" ht="15" customHeight="1" x14ac:dyDescent="0.2">
      <c r="A4" s="340" t="s">
        <v>116</v>
      </c>
      <c r="B4" s="3" t="str">
        <f>+'C1 total'!B4</f>
        <v>I 2022</v>
      </c>
      <c r="C4" s="339" t="s">
        <v>74</v>
      </c>
      <c r="D4" s="339"/>
      <c r="E4" s="352" t="s">
        <v>108</v>
      </c>
      <c r="F4" s="355" t="s">
        <v>201</v>
      </c>
      <c r="G4" s="356"/>
      <c r="H4" s="346" t="s">
        <v>227</v>
      </c>
      <c r="I4" s="350" t="s">
        <v>75</v>
      </c>
      <c r="J4" s="351"/>
    </row>
    <row r="5" spans="1:10" s="5" customFormat="1" ht="10.8" thickBot="1" x14ac:dyDescent="0.35">
      <c r="A5" s="341"/>
      <c r="B5" s="6" t="str">
        <f>+'C1 total'!B5</f>
        <v>Ene - Mar</v>
      </c>
      <c r="C5" s="6" t="s">
        <v>49</v>
      </c>
      <c r="D5" s="6" t="s">
        <v>48</v>
      </c>
      <c r="E5" s="353"/>
      <c r="F5" s="150" t="s">
        <v>228</v>
      </c>
      <c r="G5" s="147"/>
      <c r="H5" s="347"/>
      <c r="I5" s="201" t="s">
        <v>76</v>
      </c>
      <c r="J5" s="201" t="s">
        <v>77</v>
      </c>
    </row>
    <row r="6" spans="1:10" s="5" customFormat="1" x14ac:dyDescent="0.2">
      <c r="A6" s="70"/>
      <c r="B6" s="9"/>
      <c r="C6" s="71"/>
      <c r="D6" s="9"/>
      <c r="E6" s="4"/>
      <c r="F6" s="367"/>
      <c r="G6" s="368"/>
      <c r="I6" s="22"/>
      <c r="J6" s="22"/>
    </row>
    <row r="7" spans="1:10" s="16" customFormat="1" x14ac:dyDescent="0.2">
      <c r="A7" s="72" t="s">
        <v>1</v>
      </c>
      <c r="B7" s="73">
        <v>2102076</v>
      </c>
      <c r="C7" s="13">
        <f>B7-H7</f>
        <v>109722</v>
      </c>
      <c r="D7" s="14">
        <f>C7/H7*100</f>
        <v>5.5071538491653591</v>
      </c>
      <c r="E7" s="15">
        <f>IF(B7&lt;I7,-1,IF(B7&gt;J7,1,0))</f>
        <v>1</v>
      </c>
      <c r="F7" s="161">
        <f>+B7/1000000</f>
        <v>2.1020759999999998</v>
      </c>
      <c r="G7" s="162">
        <f>+C7/1000</f>
        <v>109.72199999999999</v>
      </c>
      <c r="H7" s="211">
        <v>1992354</v>
      </c>
      <c r="I7" s="202">
        <v>1899170.1758395224</v>
      </c>
      <c r="J7" s="202">
        <v>2085537.8241604776</v>
      </c>
    </row>
    <row r="8" spans="1:10" s="16" customFormat="1" x14ac:dyDescent="0.2">
      <c r="A8" s="74"/>
      <c r="B8" s="75"/>
      <c r="C8" s="19"/>
      <c r="D8" s="20"/>
      <c r="E8" s="21"/>
      <c r="F8" s="21"/>
      <c r="G8" s="21"/>
      <c r="H8" s="211"/>
      <c r="I8" s="212"/>
      <c r="J8" s="212"/>
    </row>
    <row r="9" spans="1:10" s="16" customFormat="1" x14ac:dyDescent="0.2">
      <c r="A9" s="76" t="s">
        <v>2</v>
      </c>
      <c r="B9" s="77">
        <v>224462</v>
      </c>
      <c r="C9" s="24">
        <f>B9-H9</f>
        <v>-41849</v>
      </c>
      <c r="D9" s="20">
        <f>C9/H9*100</f>
        <v>-15.714333992963114</v>
      </c>
      <c r="E9" s="21">
        <f>IF(B9&lt;I9,-1,IF(B9&gt;J9,1,0))</f>
        <v>-1</v>
      </c>
      <c r="F9" s="163">
        <f>+B9/1000</f>
        <v>224.46199999999999</v>
      </c>
      <c r="G9" s="163">
        <f>+C9/1000</f>
        <v>-41.848999999999997</v>
      </c>
      <c r="H9" s="211">
        <v>266311</v>
      </c>
      <c r="I9" s="204">
        <v>237588.72836182566</v>
      </c>
      <c r="J9" s="204">
        <v>295033.27163817431</v>
      </c>
    </row>
    <row r="10" spans="1:10" x14ac:dyDescent="0.2">
      <c r="A10" s="78" t="s">
        <v>56</v>
      </c>
      <c r="B10" s="79">
        <v>224462</v>
      </c>
      <c r="C10" s="26">
        <f>B10-H10</f>
        <v>-41849</v>
      </c>
      <c r="D10" s="27">
        <f>C10/H10*100</f>
        <v>-15.714333992963114</v>
      </c>
      <c r="E10" s="21">
        <f t="shared" ref="E10:E26" si="0">IF(B10&lt;I10,-1,IF(B10&gt;J10,1,0))</f>
        <v>-1</v>
      </c>
      <c r="F10" s="161"/>
      <c r="G10" s="162"/>
      <c r="H10" s="87">
        <v>266311</v>
      </c>
      <c r="I10" s="205">
        <v>237588.72836182566</v>
      </c>
      <c r="J10" s="205">
        <v>295033.27163817431</v>
      </c>
    </row>
    <row r="11" spans="1:10" x14ac:dyDescent="0.2">
      <c r="A11" s="78"/>
      <c r="B11" s="176"/>
      <c r="C11" s="18"/>
      <c r="D11" s="27"/>
      <c r="E11" s="21"/>
      <c r="F11" s="161"/>
      <c r="G11" s="162"/>
      <c r="H11" s="87"/>
      <c r="I11" s="212"/>
      <c r="J11" s="212"/>
    </row>
    <row r="12" spans="1:10" s="16" customFormat="1" x14ac:dyDescent="0.2">
      <c r="A12" s="76" t="s">
        <v>3</v>
      </c>
      <c r="B12" s="77">
        <v>381845</v>
      </c>
      <c r="C12" s="24">
        <f>B12-H12</f>
        <v>17049</v>
      </c>
      <c r="D12" s="20">
        <f>C12/H12*100</f>
        <v>4.6735709821379618</v>
      </c>
      <c r="E12" s="21">
        <f t="shared" si="0"/>
        <v>0</v>
      </c>
      <c r="F12" s="163">
        <f>+B12/1000</f>
        <v>381.84500000000003</v>
      </c>
      <c r="G12" s="163">
        <f>+C12/1000</f>
        <v>17.048999999999999</v>
      </c>
      <c r="H12" s="211">
        <v>364796</v>
      </c>
      <c r="I12" s="204">
        <v>322409.08707815345</v>
      </c>
      <c r="J12" s="204">
        <v>407182.91292184655</v>
      </c>
    </row>
    <row r="13" spans="1:10" x14ac:dyDescent="0.2">
      <c r="A13" s="78" t="s">
        <v>4</v>
      </c>
      <c r="B13" s="79">
        <v>228199</v>
      </c>
      <c r="C13" s="26">
        <f>B13-H13</f>
        <v>25299</v>
      </c>
      <c r="D13" s="27">
        <f>C13/H13*100</f>
        <v>12.468703794972894</v>
      </c>
      <c r="E13" s="21">
        <f t="shared" si="0"/>
        <v>0</v>
      </c>
      <c r="F13" s="161"/>
      <c r="G13" s="162"/>
      <c r="H13" s="87">
        <v>202900</v>
      </c>
      <c r="I13" s="205">
        <v>174538.60756466919</v>
      </c>
      <c r="J13" s="205">
        <v>231261.39243533081</v>
      </c>
    </row>
    <row r="14" spans="1:10" x14ac:dyDescent="0.2">
      <c r="A14" s="78" t="s">
        <v>5</v>
      </c>
      <c r="B14" s="79">
        <v>127693</v>
      </c>
      <c r="C14" s="26">
        <f>B14-H14</f>
        <v>-7383</v>
      </c>
      <c r="D14" s="27">
        <f>C14/H14*100</f>
        <v>-5.4658118392608603</v>
      </c>
      <c r="E14" s="21">
        <f t="shared" si="0"/>
        <v>0</v>
      </c>
      <c r="F14" s="161"/>
      <c r="G14" s="162"/>
      <c r="H14" s="87">
        <v>135076</v>
      </c>
      <c r="I14" s="205">
        <v>109944.88173699242</v>
      </c>
      <c r="J14" s="205">
        <v>160207.11826300758</v>
      </c>
    </row>
    <row r="15" spans="1:10" ht="12" x14ac:dyDescent="0.2">
      <c r="A15" s="78" t="s">
        <v>117</v>
      </c>
      <c r="B15" s="79">
        <v>25953</v>
      </c>
      <c r="C15" s="26">
        <f>B15-H15</f>
        <v>-867</v>
      </c>
      <c r="D15" s="27">
        <f>C15/H15*100</f>
        <v>-3.2326621923937355</v>
      </c>
      <c r="E15" s="21">
        <f t="shared" si="0"/>
        <v>0</v>
      </c>
      <c r="F15" s="161"/>
      <c r="G15" s="162"/>
      <c r="H15" s="87">
        <v>26820</v>
      </c>
      <c r="I15" s="205">
        <v>19203.242399249317</v>
      </c>
      <c r="J15" s="205">
        <v>34436.757600750687</v>
      </c>
    </row>
    <row r="16" spans="1:10" x14ac:dyDescent="0.2">
      <c r="A16" s="78"/>
      <c r="B16" s="176"/>
      <c r="C16" s="18"/>
      <c r="D16" s="27"/>
      <c r="E16" s="21"/>
      <c r="F16" s="161"/>
      <c r="G16" s="162"/>
      <c r="H16" s="87"/>
      <c r="I16" s="212"/>
      <c r="J16" s="212"/>
    </row>
    <row r="17" spans="1:10" s="16" customFormat="1" x14ac:dyDescent="0.2">
      <c r="A17" s="76" t="s">
        <v>50</v>
      </c>
      <c r="B17" s="77">
        <v>1484935</v>
      </c>
      <c r="C17" s="24">
        <f t="shared" ref="C17:C26" si="1">B17-H17</f>
        <v>142713</v>
      </c>
      <c r="D17" s="20">
        <f t="shared" ref="D17:D26" si="2">C17/H17*100</f>
        <v>10.632592819965698</v>
      </c>
      <c r="E17" s="21">
        <f t="shared" si="0"/>
        <v>1</v>
      </c>
      <c r="F17" s="161">
        <f>+B17/1000000</f>
        <v>1.4849349999999999</v>
      </c>
      <c r="G17" s="163">
        <f>+C17/1000</f>
        <v>142.71299999999999</v>
      </c>
      <c r="H17" s="211">
        <v>1342222</v>
      </c>
      <c r="I17" s="204">
        <v>1271638.5457623776</v>
      </c>
      <c r="J17" s="204">
        <v>1412805.4542376224</v>
      </c>
    </row>
    <row r="18" spans="1:10" x14ac:dyDescent="0.2">
      <c r="A18" s="78" t="s">
        <v>66</v>
      </c>
      <c r="B18" s="79">
        <v>353476</v>
      </c>
      <c r="C18" s="26">
        <f t="shared" si="1"/>
        <v>18441</v>
      </c>
      <c r="D18" s="27">
        <f t="shared" si="2"/>
        <v>5.5042010536212631</v>
      </c>
      <c r="E18" s="21">
        <f t="shared" si="0"/>
        <v>0</v>
      </c>
      <c r="F18" s="163">
        <f>+B18/1000</f>
        <v>353.476</v>
      </c>
      <c r="G18" s="163">
        <f t="shared" ref="G18:G26" si="3">+C18/1000</f>
        <v>18.440999999999999</v>
      </c>
      <c r="H18" s="87">
        <v>335035</v>
      </c>
      <c r="I18" s="205">
        <v>295930.94566141377</v>
      </c>
      <c r="J18" s="205">
        <v>374139.05433858623</v>
      </c>
    </row>
    <row r="19" spans="1:10" x14ac:dyDescent="0.2">
      <c r="A19" s="78" t="s">
        <v>6</v>
      </c>
      <c r="B19" s="79">
        <v>110539</v>
      </c>
      <c r="C19" s="26">
        <f t="shared" si="1"/>
        <v>5395</v>
      </c>
      <c r="D19" s="27">
        <f t="shared" si="2"/>
        <v>5.1310583580613249</v>
      </c>
      <c r="E19" s="21">
        <f t="shared" si="0"/>
        <v>0</v>
      </c>
      <c r="F19" s="163">
        <f t="shared" ref="F19:F26" si="4">+B19/1000</f>
        <v>110.539</v>
      </c>
      <c r="G19" s="163">
        <f t="shared" si="3"/>
        <v>5.3949999999999996</v>
      </c>
      <c r="H19" s="87">
        <v>105144</v>
      </c>
      <c r="I19" s="205">
        <v>87029.189967203725</v>
      </c>
      <c r="J19" s="205">
        <v>123258.81003279627</v>
      </c>
    </row>
    <row r="20" spans="1:10" x14ac:dyDescent="0.2">
      <c r="A20" s="78" t="s">
        <v>67</v>
      </c>
      <c r="B20" s="79">
        <v>138060</v>
      </c>
      <c r="C20" s="26">
        <f t="shared" si="1"/>
        <v>22698</v>
      </c>
      <c r="D20" s="27">
        <f t="shared" si="2"/>
        <v>19.675456389452332</v>
      </c>
      <c r="E20" s="21">
        <f t="shared" si="0"/>
        <v>1</v>
      </c>
      <c r="F20" s="163">
        <f t="shared" si="4"/>
        <v>138.06</v>
      </c>
      <c r="G20" s="163">
        <f t="shared" si="3"/>
        <v>22.698</v>
      </c>
      <c r="H20" s="87">
        <v>115362</v>
      </c>
      <c r="I20" s="205">
        <v>98137.10527315308</v>
      </c>
      <c r="J20" s="205">
        <v>132586.89472684692</v>
      </c>
    </row>
    <row r="21" spans="1:10" x14ac:dyDescent="0.2">
      <c r="A21" s="78" t="s">
        <v>68</v>
      </c>
      <c r="B21" s="79">
        <v>41445</v>
      </c>
      <c r="C21" s="26">
        <f t="shared" si="1"/>
        <v>5715</v>
      </c>
      <c r="D21" s="27">
        <f t="shared" si="2"/>
        <v>15.994962216624685</v>
      </c>
      <c r="E21" s="21">
        <f t="shared" si="0"/>
        <v>0</v>
      </c>
      <c r="F21" s="163">
        <f t="shared" si="4"/>
        <v>41.445</v>
      </c>
      <c r="G21" s="163">
        <f t="shared" si="3"/>
        <v>5.7149999999999999</v>
      </c>
      <c r="H21" s="87">
        <v>35730</v>
      </c>
      <c r="I21" s="205">
        <v>25092.411253810707</v>
      </c>
      <c r="J21" s="205">
        <v>46367.588746189293</v>
      </c>
    </row>
    <row r="22" spans="1:10" ht="20.399999999999999" x14ac:dyDescent="0.2">
      <c r="A22" s="78" t="s">
        <v>58</v>
      </c>
      <c r="B22" s="79">
        <v>195326</v>
      </c>
      <c r="C22" s="26">
        <f t="shared" si="1"/>
        <v>21742</v>
      </c>
      <c r="D22" s="27">
        <f t="shared" si="2"/>
        <v>12.525347958337175</v>
      </c>
      <c r="E22" s="21">
        <f t="shared" si="0"/>
        <v>0</v>
      </c>
      <c r="F22" s="163">
        <f t="shared" si="4"/>
        <v>195.32599999999999</v>
      </c>
      <c r="G22" s="163">
        <f t="shared" si="3"/>
        <v>21.742000000000001</v>
      </c>
      <c r="H22" s="87">
        <v>173584</v>
      </c>
      <c r="I22" s="205">
        <v>145591.70047498311</v>
      </c>
      <c r="J22" s="205">
        <v>201576.29952501689</v>
      </c>
    </row>
    <row r="23" spans="1:10" x14ac:dyDescent="0.2">
      <c r="A23" s="78" t="s">
        <v>57</v>
      </c>
      <c r="B23" s="79">
        <v>85290</v>
      </c>
      <c r="C23" s="26">
        <f t="shared" si="1"/>
        <v>7485</v>
      </c>
      <c r="D23" s="27">
        <f t="shared" si="2"/>
        <v>9.6202043570464628</v>
      </c>
      <c r="E23" s="21">
        <f t="shared" si="0"/>
        <v>0</v>
      </c>
      <c r="F23" s="163">
        <f t="shared" si="4"/>
        <v>85.29</v>
      </c>
      <c r="G23" s="163">
        <f t="shared" si="3"/>
        <v>7.4850000000000003</v>
      </c>
      <c r="H23" s="87">
        <v>77805</v>
      </c>
      <c r="I23" s="205">
        <v>63242.339467888669</v>
      </c>
      <c r="J23" s="205">
        <v>92367.660532111331</v>
      </c>
    </row>
    <row r="24" spans="1:10" s="173" customFormat="1" x14ac:dyDescent="0.2">
      <c r="A24" s="78" t="s">
        <v>38</v>
      </c>
      <c r="B24" s="79">
        <v>226764</v>
      </c>
      <c r="C24" s="26">
        <f t="shared" si="1"/>
        <v>20408</v>
      </c>
      <c r="D24" s="27">
        <f t="shared" si="2"/>
        <v>9.8897051697067209</v>
      </c>
      <c r="E24" s="21">
        <f t="shared" si="0"/>
        <v>0</v>
      </c>
      <c r="F24" s="163">
        <f t="shared" si="4"/>
        <v>226.76400000000001</v>
      </c>
      <c r="G24" s="163">
        <f t="shared" si="3"/>
        <v>20.408000000000001</v>
      </c>
      <c r="H24" s="87">
        <v>206356</v>
      </c>
      <c r="I24" s="205">
        <v>181026.05476542693</v>
      </c>
      <c r="J24" s="205">
        <v>231685.94523457307</v>
      </c>
    </row>
    <row r="25" spans="1:10" s="173" customFormat="1" ht="12" x14ac:dyDescent="0.2">
      <c r="A25" s="78" t="s">
        <v>118</v>
      </c>
      <c r="B25" s="79">
        <v>194214</v>
      </c>
      <c r="C25" s="26">
        <f t="shared" si="1"/>
        <v>17163</v>
      </c>
      <c r="D25" s="27">
        <f t="shared" si="2"/>
        <v>9.6938170357693547</v>
      </c>
      <c r="E25" s="21">
        <f t="shared" si="0"/>
        <v>0</v>
      </c>
      <c r="F25" s="163">
        <f t="shared" si="4"/>
        <v>194.214</v>
      </c>
      <c r="G25" s="163">
        <f t="shared" si="3"/>
        <v>17.163</v>
      </c>
      <c r="H25" s="87">
        <v>177051</v>
      </c>
      <c r="I25" s="205">
        <v>152174.65727441438</v>
      </c>
      <c r="J25" s="205">
        <v>201927.34272558562</v>
      </c>
    </row>
    <row r="26" spans="1:10" x14ac:dyDescent="0.2">
      <c r="A26" s="78" t="s">
        <v>59</v>
      </c>
      <c r="B26" s="79">
        <v>139821</v>
      </c>
      <c r="C26" s="26">
        <f t="shared" si="1"/>
        <v>23666</v>
      </c>
      <c r="D26" s="27">
        <f t="shared" si="2"/>
        <v>20.374499591063667</v>
      </c>
      <c r="E26" s="21">
        <f t="shared" si="0"/>
        <v>1</v>
      </c>
      <c r="F26" s="163">
        <f t="shared" si="4"/>
        <v>139.821</v>
      </c>
      <c r="G26" s="163">
        <f t="shared" si="3"/>
        <v>23.666</v>
      </c>
      <c r="H26" s="87">
        <v>116155</v>
      </c>
      <c r="I26" s="205">
        <v>97794.628111251237</v>
      </c>
      <c r="J26" s="205">
        <v>134515.37188874875</v>
      </c>
    </row>
    <row r="27" spans="1:10" x14ac:dyDescent="0.2">
      <c r="A27" s="78"/>
      <c r="B27" s="79" t="s">
        <v>242</v>
      </c>
      <c r="C27" s="19"/>
      <c r="D27" s="20"/>
      <c r="E27" s="21"/>
      <c r="F27" s="161"/>
      <c r="G27" s="162"/>
      <c r="H27" s="87"/>
      <c r="I27" s="212"/>
      <c r="J27" s="212"/>
    </row>
    <row r="28" spans="1:10" s="16" customFormat="1" x14ac:dyDescent="0.2">
      <c r="A28" s="76" t="s">
        <v>7</v>
      </c>
      <c r="B28" s="77">
        <v>10834</v>
      </c>
      <c r="C28" s="24">
        <f>B28-H28</f>
        <v>-8191</v>
      </c>
      <c r="D28" s="20">
        <f>C28/H28*100</f>
        <v>-43.053876478318003</v>
      </c>
      <c r="E28" s="21">
        <v>0</v>
      </c>
      <c r="F28" s="161"/>
      <c r="G28" s="162"/>
      <c r="H28" s="211">
        <v>19025</v>
      </c>
      <c r="I28" s="204">
        <v>10043.656124500163</v>
      </c>
      <c r="J28" s="204">
        <v>28006.343875499835</v>
      </c>
    </row>
    <row r="29" spans="1:10" x14ac:dyDescent="0.2">
      <c r="A29" s="80"/>
      <c r="B29" s="79"/>
      <c r="C29" s="18"/>
      <c r="D29" s="27"/>
      <c r="E29" s="21"/>
      <c r="H29" s="87"/>
      <c r="I29" s="212"/>
      <c r="J29" s="212"/>
    </row>
    <row r="30" spans="1:10" s="16" customFormat="1" x14ac:dyDescent="0.2">
      <c r="A30" s="81" t="s">
        <v>202</v>
      </c>
      <c r="B30" s="82">
        <v>2102076</v>
      </c>
      <c r="C30" s="13">
        <f>B30-H30</f>
        <v>109722</v>
      </c>
      <c r="D30" s="14">
        <f>C30/H30*100</f>
        <v>5.5071538491653591</v>
      </c>
      <c r="E30" s="179">
        <f t="shared" ref="E30:E40" si="5">IF(B30&lt;I30,-1,IF(B30&gt;J30,1,0))</f>
        <v>1</v>
      </c>
      <c r="F30" s="184"/>
      <c r="G30" s="184"/>
      <c r="H30" s="211">
        <v>1992354</v>
      </c>
      <c r="I30" s="204">
        <v>1899170.1758395224</v>
      </c>
      <c r="J30" s="204">
        <v>2085537.8241604776</v>
      </c>
    </row>
    <row r="31" spans="1:10" x14ac:dyDescent="0.2">
      <c r="A31" s="80"/>
      <c r="B31" s="79"/>
      <c r="C31" s="18"/>
      <c r="D31" s="27"/>
      <c r="E31" s="21"/>
      <c r="H31" s="87"/>
      <c r="I31" s="205"/>
      <c r="J31" s="205"/>
    </row>
    <row r="32" spans="1:10" x14ac:dyDescent="0.2">
      <c r="A32" s="169" t="s">
        <v>203</v>
      </c>
      <c r="B32" s="79">
        <v>23139</v>
      </c>
      <c r="C32" s="26">
        <f>B32-H32</f>
        <v>6246</v>
      </c>
      <c r="D32" s="27">
        <f t="shared" ref="D32:D41" si="6">C32/H32*100</f>
        <v>36.973894512519976</v>
      </c>
      <c r="E32" s="21">
        <f t="shared" si="5"/>
        <v>0</v>
      </c>
      <c r="H32" s="87">
        <v>16893</v>
      </c>
      <c r="I32" s="205">
        <v>10180.687423704359</v>
      </c>
      <c r="J32" s="205">
        <v>23605.312576295641</v>
      </c>
    </row>
    <row r="33" spans="1:10" x14ac:dyDescent="0.2">
      <c r="A33" s="84" t="s">
        <v>204</v>
      </c>
      <c r="B33" s="79">
        <v>241940</v>
      </c>
      <c r="C33" s="26">
        <f t="shared" ref="C33:C41" si="7">B33-H33</f>
        <v>18299</v>
      </c>
      <c r="D33" s="27">
        <f t="shared" si="6"/>
        <v>8.1823100415397896</v>
      </c>
      <c r="E33" s="21">
        <f t="shared" si="5"/>
        <v>0</v>
      </c>
      <c r="H33" s="87">
        <v>223641</v>
      </c>
      <c r="I33" s="205">
        <v>195551.76894261752</v>
      </c>
      <c r="J33" s="205">
        <v>251730.23105738248</v>
      </c>
    </row>
    <row r="34" spans="1:10" x14ac:dyDescent="0.2">
      <c r="A34" s="84" t="s">
        <v>205</v>
      </c>
      <c r="B34" s="79">
        <v>240186</v>
      </c>
      <c r="C34" s="26">
        <f t="shared" si="7"/>
        <v>56198</v>
      </c>
      <c r="D34" s="27">
        <f t="shared" si="6"/>
        <v>30.544383329347568</v>
      </c>
      <c r="E34" s="21">
        <f t="shared" si="5"/>
        <v>1</v>
      </c>
      <c r="H34" s="87">
        <v>183988</v>
      </c>
      <c r="I34" s="205">
        <v>158516.55210069468</v>
      </c>
      <c r="J34" s="205">
        <v>209459.44789930532</v>
      </c>
    </row>
    <row r="35" spans="1:10" x14ac:dyDescent="0.2">
      <c r="A35" s="84" t="s">
        <v>206</v>
      </c>
      <c r="B35" s="79">
        <v>135129</v>
      </c>
      <c r="C35" s="26">
        <f t="shared" si="7"/>
        <v>5843</v>
      </c>
      <c r="D35" s="27">
        <f t="shared" si="6"/>
        <v>4.5194375261049151</v>
      </c>
      <c r="E35" s="21">
        <f t="shared" si="5"/>
        <v>0</v>
      </c>
      <c r="H35" s="87">
        <v>129286</v>
      </c>
      <c r="I35" s="205">
        <v>106385.02097696977</v>
      </c>
      <c r="J35" s="205">
        <v>152186.97902303023</v>
      </c>
    </row>
    <row r="36" spans="1:10" ht="20.399999999999999" x14ac:dyDescent="0.2">
      <c r="A36" s="84" t="s">
        <v>207</v>
      </c>
      <c r="B36" s="79">
        <v>435471</v>
      </c>
      <c r="C36" s="26">
        <f t="shared" si="7"/>
        <v>23589</v>
      </c>
      <c r="D36" s="27">
        <f t="shared" si="6"/>
        <v>5.7271257301848584</v>
      </c>
      <c r="E36" s="21">
        <f t="shared" si="5"/>
        <v>0</v>
      </c>
      <c r="H36" s="87">
        <v>411882</v>
      </c>
      <c r="I36" s="205">
        <v>377391.84594549896</v>
      </c>
      <c r="J36" s="205">
        <v>446372.15405450104</v>
      </c>
    </row>
    <row r="37" spans="1:10" ht="20.399999999999999" x14ac:dyDescent="0.2">
      <c r="A37" s="84" t="s">
        <v>208</v>
      </c>
      <c r="B37" s="79">
        <v>66071</v>
      </c>
      <c r="C37" s="26">
        <f t="shared" si="7"/>
        <v>-4158</v>
      </c>
      <c r="D37" s="27">
        <f t="shared" si="6"/>
        <v>-5.9206310783294649</v>
      </c>
      <c r="E37" s="21">
        <f t="shared" si="5"/>
        <v>0</v>
      </c>
      <c r="H37" s="87">
        <v>70229</v>
      </c>
      <c r="I37" s="205">
        <v>57704.692137092788</v>
      </c>
      <c r="J37" s="205">
        <v>82753.307862907212</v>
      </c>
    </row>
    <row r="38" spans="1:10" ht="20.399999999999999" x14ac:dyDescent="0.2">
      <c r="A38" s="84" t="s">
        <v>209</v>
      </c>
      <c r="B38" s="79">
        <v>253806</v>
      </c>
      <c r="C38" s="26">
        <f t="shared" si="7"/>
        <v>10737</v>
      </c>
      <c r="D38" s="27">
        <f t="shared" si="6"/>
        <v>4.4172642336126779</v>
      </c>
      <c r="E38" s="21">
        <f t="shared" si="5"/>
        <v>0</v>
      </c>
      <c r="H38" s="87">
        <v>243069</v>
      </c>
      <c r="I38" s="205">
        <v>214300.3721612813</v>
      </c>
      <c r="J38" s="205">
        <v>271837.6278387187</v>
      </c>
    </row>
    <row r="39" spans="1:10" ht="20.399999999999999" x14ac:dyDescent="0.2">
      <c r="A39" s="84" t="s">
        <v>210</v>
      </c>
      <c r="B39" s="79">
        <v>171235</v>
      </c>
      <c r="C39" s="26">
        <f t="shared" si="7"/>
        <v>18332</v>
      </c>
      <c r="D39" s="27">
        <f t="shared" si="6"/>
        <v>11.98930040613984</v>
      </c>
      <c r="E39" s="21">
        <f t="shared" si="5"/>
        <v>0</v>
      </c>
      <c r="H39" s="87">
        <v>152903</v>
      </c>
      <c r="I39" s="205">
        <v>131135.45446511541</v>
      </c>
      <c r="J39" s="205">
        <v>174670.54553488459</v>
      </c>
    </row>
    <row r="40" spans="1:10" x14ac:dyDescent="0.2">
      <c r="A40" s="169" t="s">
        <v>211</v>
      </c>
      <c r="B40" s="79">
        <v>513723</v>
      </c>
      <c r="C40" s="26">
        <f t="shared" si="7"/>
        <v>-18832</v>
      </c>
      <c r="D40" s="27">
        <f t="shared" si="6"/>
        <v>-3.5361605843527899</v>
      </c>
      <c r="E40" s="21">
        <f t="shared" si="5"/>
        <v>0</v>
      </c>
      <c r="H40" s="87">
        <v>532555</v>
      </c>
      <c r="I40" s="205">
        <v>489621.0006799961</v>
      </c>
      <c r="J40" s="205">
        <v>575488.9993200039</v>
      </c>
    </row>
    <row r="41" spans="1:10" x14ac:dyDescent="0.2">
      <c r="A41" s="169" t="s">
        <v>10</v>
      </c>
      <c r="B41" s="79">
        <v>21376</v>
      </c>
      <c r="C41" s="26">
        <f t="shared" si="7"/>
        <v>-6532</v>
      </c>
      <c r="D41" s="27">
        <f t="shared" si="6"/>
        <v>-23.40547513257847</v>
      </c>
      <c r="E41" s="21">
        <v>0</v>
      </c>
      <c r="H41" s="87">
        <v>27908</v>
      </c>
      <c r="I41" s="205">
        <v>17063.436916495135</v>
      </c>
      <c r="J41" s="205">
        <v>38752.563083504865</v>
      </c>
    </row>
    <row r="42" spans="1:10" x14ac:dyDescent="0.2">
      <c r="A42" s="80"/>
      <c r="B42" s="79"/>
      <c r="C42" s="18"/>
      <c r="D42" s="27"/>
      <c r="E42" s="21"/>
      <c r="H42" s="87"/>
      <c r="I42" s="212"/>
      <c r="J42" s="212"/>
    </row>
    <row r="43" spans="1:10" s="16" customFormat="1" x14ac:dyDescent="0.2">
      <c r="A43" s="81" t="s">
        <v>212</v>
      </c>
      <c r="B43" s="82">
        <v>2102076</v>
      </c>
      <c r="C43" s="13">
        <f>B43-H43</f>
        <v>109722</v>
      </c>
      <c r="D43" s="14">
        <f>C43/H43*100</f>
        <v>5.5071538491653591</v>
      </c>
      <c r="E43" s="15">
        <f>IF(B43&lt;I43,-1,IF(B43&gt;J43,1,0))</f>
        <v>1</v>
      </c>
      <c r="F43" s="15"/>
      <c r="G43" s="15"/>
      <c r="H43" s="211">
        <v>1992354</v>
      </c>
      <c r="I43" s="202">
        <v>1899170.1758395224</v>
      </c>
      <c r="J43" s="202">
        <v>2085537.8241604776</v>
      </c>
    </row>
    <row r="44" spans="1:10" s="16" customFormat="1" x14ac:dyDescent="0.2">
      <c r="A44" s="83"/>
      <c r="B44" s="79"/>
      <c r="C44" s="18"/>
      <c r="D44" s="27"/>
      <c r="E44" s="21"/>
      <c r="F44" s="21"/>
      <c r="G44" s="21"/>
      <c r="H44" s="211"/>
      <c r="I44" s="212"/>
      <c r="J44" s="212"/>
    </row>
    <row r="45" spans="1:10" s="16" customFormat="1" ht="12" x14ac:dyDescent="0.2">
      <c r="A45" s="84" t="s">
        <v>119</v>
      </c>
      <c r="B45" s="79">
        <v>505265</v>
      </c>
      <c r="C45" s="26">
        <f>B45-H45</f>
        <v>80743</v>
      </c>
      <c r="D45" s="27">
        <f>C45/H45*100</f>
        <v>19.019744559763687</v>
      </c>
      <c r="E45" s="21">
        <f>IF(B45&lt;I45,-1,IF(B45&gt;J45,1,0))</f>
        <v>1</v>
      </c>
      <c r="F45" s="163">
        <f t="shared" ref="F45" si="8">+B45/1000</f>
        <v>505.26499999999999</v>
      </c>
      <c r="G45" s="163">
        <f t="shared" ref="G45" si="9">+C45/1000</f>
        <v>80.742999999999995</v>
      </c>
      <c r="H45" s="87">
        <v>424522</v>
      </c>
      <c r="I45" s="205">
        <v>382658.32773528009</v>
      </c>
      <c r="J45" s="205">
        <v>466385.67226471991</v>
      </c>
    </row>
    <row r="46" spans="1:10" ht="12" x14ac:dyDescent="0.2">
      <c r="A46" s="84" t="s">
        <v>120</v>
      </c>
      <c r="B46" s="79">
        <v>1061712</v>
      </c>
      <c r="C46" s="26">
        <f>B46-H46</f>
        <v>54343</v>
      </c>
      <c r="D46" s="27">
        <f>C46/H46*100</f>
        <v>5.3945475788911512</v>
      </c>
      <c r="E46" s="21">
        <f>IF(B46&lt;I46,-1,IF(B46&gt;J46,1,0))</f>
        <v>0</v>
      </c>
      <c r="F46" s="163">
        <f t="shared" ref="F46:F47" si="10">+B46/1000</f>
        <v>1061.712</v>
      </c>
      <c r="G46" s="163">
        <f t="shared" ref="G46:G47" si="11">+C46/1000</f>
        <v>54.343000000000004</v>
      </c>
      <c r="H46" s="87">
        <v>1007369</v>
      </c>
      <c r="I46" s="205">
        <v>947488.53891754779</v>
      </c>
      <c r="J46" s="205">
        <v>1067249.4610824522</v>
      </c>
    </row>
    <row r="47" spans="1:10" s="16" customFormat="1" x14ac:dyDescent="0.2">
      <c r="A47" s="84" t="s">
        <v>12</v>
      </c>
      <c r="B47" s="79">
        <v>513723</v>
      </c>
      <c r="C47" s="26">
        <f>B47-H47</f>
        <v>-18832</v>
      </c>
      <c r="D47" s="27">
        <f>C47/H47*100</f>
        <v>-3.5361605843527899</v>
      </c>
      <c r="E47" s="21">
        <f>IF(B47&lt;I47,-1,IF(B47&gt;J47,1,0))</f>
        <v>0</v>
      </c>
      <c r="F47" s="163">
        <f t="shared" si="10"/>
        <v>513.72299999999996</v>
      </c>
      <c r="G47" s="163">
        <f t="shared" si="11"/>
        <v>-18.832000000000001</v>
      </c>
      <c r="H47" s="87">
        <v>532555</v>
      </c>
      <c r="I47" s="205">
        <v>489621.0006799961</v>
      </c>
      <c r="J47" s="205">
        <v>575488.9993200039</v>
      </c>
    </row>
    <row r="48" spans="1:10" s="16" customFormat="1" x14ac:dyDescent="0.2">
      <c r="A48" s="84" t="s">
        <v>10</v>
      </c>
      <c r="B48" s="79">
        <v>21376</v>
      </c>
      <c r="C48" s="26">
        <f>B48-H48</f>
        <v>-6532</v>
      </c>
      <c r="D48" s="27">
        <f>C48/H48*100</f>
        <v>-23.40547513257847</v>
      </c>
      <c r="E48" s="21">
        <v>0</v>
      </c>
      <c r="F48" s="163"/>
      <c r="G48" s="163"/>
      <c r="H48" s="87">
        <v>27908</v>
      </c>
      <c r="I48" s="205">
        <v>17063.436916495135</v>
      </c>
      <c r="J48" s="205">
        <v>38752.563083504865</v>
      </c>
    </row>
    <row r="49" spans="1:12" x14ac:dyDescent="0.2">
      <c r="A49" s="80"/>
      <c r="B49" s="79"/>
      <c r="C49" s="19"/>
      <c r="D49" s="20"/>
      <c r="E49" s="21"/>
      <c r="H49" s="87"/>
      <c r="I49" s="212"/>
      <c r="J49" s="212"/>
    </row>
    <row r="50" spans="1:12" s="16" customFormat="1" x14ac:dyDescent="0.2">
      <c r="A50" s="81" t="s">
        <v>213</v>
      </c>
      <c r="B50" s="82">
        <v>2102076</v>
      </c>
      <c r="C50" s="13">
        <f>B50-H50</f>
        <v>109722</v>
      </c>
      <c r="D50" s="14">
        <f>C50/H50*100</f>
        <v>5.5071538491653591</v>
      </c>
      <c r="E50" s="15">
        <f>IF(B50&lt;I50,-1,IF(B50&gt;J50,1,0))</f>
        <v>1</v>
      </c>
      <c r="F50" s="15"/>
      <c r="G50" s="15"/>
      <c r="H50" s="211">
        <v>1992354</v>
      </c>
      <c r="I50" s="202">
        <v>1899170.1758395224</v>
      </c>
      <c r="J50" s="202">
        <v>2085537.8241604776</v>
      </c>
    </row>
    <row r="51" spans="1:12" s="16" customFormat="1" x14ac:dyDescent="0.2">
      <c r="A51" s="83"/>
      <c r="B51" s="79"/>
      <c r="C51" s="18"/>
      <c r="D51" s="27"/>
      <c r="E51" s="21"/>
      <c r="F51" s="21"/>
      <c r="G51" s="21"/>
      <c r="H51" s="211"/>
      <c r="I51" s="212"/>
      <c r="J51" s="212"/>
    </row>
    <row r="52" spans="1:12" s="173" customFormat="1" x14ac:dyDescent="0.2">
      <c r="A52" s="84" t="s">
        <v>8</v>
      </c>
      <c r="B52" s="79">
        <v>280992</v>
      </c>
      <c r="C52" s="26">
        <f>B52-H52</f>
        <v>15887</v>
      </c>
      <c r="D52" s="27">
        <f>C52/H52*100</f>
        <v>5.9927198657135854</v>
      </c>
      <c r="E52" s="21">
        <f>IF(B52&lt;I52,-1,IF(B52&gt;J52,1,0))</f>
        <v>0</v>
      </c>
      <c r="F52" s="21"/>
      <c r="G52" s="21"/>
      <c r="H52" s="87">
        <v>265105</v>
      </c>
      <c r="I52" s="205">
        <v>234575.98902397399</v>
      </c>
      <c r="J52" s="205">
        <v>295634.01097602601</v>
      </c>
    </row>
    <row r="53" spans="1:12" x14ac:dyDescent="0.2">
      <c r="A53" s="84" t="s">
        <v>9</v>
      </c>
      <c r="B53" s="79">
        <v>1821084</v>
      </c>
      <c r="C53" s="26">
        <f>B53-H53</f>
        <v>93835</v>
      </c>
      <c r="D53" s="27">
        <f>C53/H53*100</f>
        <v>5.4326272587218174</v>
      </c>
      <c r="E53" s="21">
        <f>IF(B53&lt;I53,-1,IF(B53&gt;J53,1,0))</f>
        <v>1</v>
      </c>
      <c r="H53" s="87">
        <v>1727249</v>
      </c>
      <c r="I53" s="205">
        <v>1640431.7668119599</v>
      </c>
      <c r="J53" s="205">
        <v>1814066.2331880401</v>
      </c>
    </row>
    <row r="54" spans="1:12" x14ac:dyDescent="0.2">
      <c r="A54" s="84" t="s">
        <v>10</v>
      </c>
      <c r="B54" s="79">
        <v>0</v>
      </c>
      <c r="C54" s="26">
        <v>0</v>
      </c>
      <c r="D54" s="27" t="s">
        <v>164</v>
      </c>
      <c r="E54" s="21">
        <v>0</v>
      </c>
      <c r="H54" s="41" t="s">
        <v>164</v>
      </c>
      <c r="I54" s="213" t="s">
        <v>164</v>
      </c>
      <c r="J54" s="213" t="s">
        <v>164</v>
      </c>
    </row>
    <row r="55" spans="1:12" x14ac:dyDescent="0.2">
      <c r="A55" s="80"/>
      <c r="B55" s="79"/>
      <c r="C55" s="18"/>
      <c r="D55" s="27"/>
      <c r="E55" s="21"/>
      <c r="H55" s="87"/>
      <c r="I55" s="212"/>
      <c r="J55" s="212"/>
    </row>
    <row r="56" spans="1:12" s="16" customFormat="1" x14ac:dyDescent="0.2">
      <c r="A56" s="11" t="s">
        <v>214</v>
      </c>
      <c r="B56" s="85">
        <v>2102076</v>
      </c>
      <c r="C56" s="13">
        <f>B56-H56</f>
        <v>109722</v>
      </c>
      <c r="D56" s="14">
        <f>C56/H56*100</f>
        <v>5.5071538491653591</v>
      </c>
      <c r="E56" s="15">
        <f>IF(B56&lt;I56,-1,IF(B56&gt;J56,1,0))</f>
        <v>1</v>
      </c>
      <c r="F56" s="15"/>
      <c r="G56" s="15"/>
      <c r="H56" s="211">
        <v>1992354</v>
      </c>
      <c r="I56" s="202">
        <v>1899170.1758395224</v>
      </c>
      <c r="J56" s="202">
        <v>2085537.8241604776</v>
      </c>
    </row>
    <row r="57" spans="1:12" s="16" customFormat="1" x14ac:dyDescent="0.2">
      <c r="A57" s="17"/>
      <c r="B57" s="86" t="s">
        <v>242</v>
      </c>
      <c r="C57" s="18"/>
      <c r="D57" s="27"/>
      <c r="E57" s="21"/>
      <c r="F57" s="21"/>
      <c r="G57" s="21"/>
      <c r="H57" s="211"/>
      <c r="I57" s="212"/>
      <c r="J57" s="212"/>
    </row>
    <row r="58" spans="1:12" x14ac:dyDescent="0.2">
      <c r="A58" s="31" t="s">
        <v>13</v>
      </c>
      <c r="B58" s="86">
        <v>1532234</v>
      </c>
      <c r="C58" s="26">
        <f>B58-H58</f>
        <v>95703</v>
      </c>
      <c r="D58" s="27">
        <f>C58/H58*100</f>
        <v>6.6620908285306761</v>
      </c>
      <c r="E58" s="21">
        <f>IF(B58&lt;I58,-1,IF(B58&gt;J58,1,0))</f>
        <v>1</v>
      </c>
      <c r="F58" s="163">
        <f t="shared" ref="F58:F61" si="12">+B58/1000</f>
        <v>1532.2339999999999</v>
      </c>
      <c r="G58" s="163">
        <f t="shared" ref="G58:G61" si="13">+C58/1000</f>
        <v>95.703000000000003</v>
      </c>
      <c r="H58" s="87">
        <v>1436531</v>
      </c>
      <c r="I58" s="205">
        <v>1358847.5001274964</v>
      </c>
      <c r="J58" s="205">
        <v>1514214.4998725036</v>
      </c>
      <c r="K58" s="68"/>
    </row>
    <row r="59" spans="1:12" s="173" customFormat="1" x14ac:dyDescent="0.2">
      <c r="A59" s="31" t="s">
        <v>11</v>
      </c>
      <c r="B59" s="86">
        <v>470425</v>
      </c>
      <c r="C59" s="26">
        <f>B59-H59</f>
        <v>12464</v>
      </c>
      <c r="D59" s="27">
        <f>C59/H59*100</f>
        <v>2.7216291343586025</v>
      </c>
      <c r="E59" s="21">
        <f>IF(B59&lt;I59,-1,IF(B59&gt;J59,1,0))</f>
        <v>0</v>
      </c>
      <c r="F59" s="163">
        <f t="shared" si="12"/>
        <v>470.42500000000001</v>
      </c>
      <c r="G59" s="163">
        <f t="shared" si="13"/>
        <v>12.464</v>
      </c>
      <c r="H59" s="87">
        <v>457961</v>
      </c>
      <c r="I59" s="205">
        <v>423277.83406104846</v>
      </c>
      <c r="J59" s="205">
        <v>492644.16593895154</v>
      </c>
      <c r="K59" s="87"/>
      <c r="L59" s="87"/>
    </row>
    <row r="60" spans="1:12" s="173" customFormat="1" x14ac:dyDescent="0.2">
      <c r="A60" s="31" t="s">
        <v>14</v>
      </c>
      <c r="B60" s="86">
        <v>67571</v>
      </c>
      <c r="C60" s="26">
        <f>B60-H60</f>
        <v>3862</v>
      </c>
      <c r="D60" s="27">
        <f>C60/H60*100</f>
        <v>6.0619378737697973</v>
      </c>
      <c r="E60" s="21">
        <f>IF(B60&lt;I60,-1,IF(B60&gt;J60,1,0))</f>
        <v>0</v>
      </c>
      <c r="F60" s="163">
        <f t="shared" si="12"/>
        <v>67.570999999999998</v>
      </c>
      <c r="G60" s="163">
        <f t="shared" si="13"/>
        <v>3.8620000000000001</v>
      </c>
      <c r="H60" s="87">
        <v>63709</v>
      </c>
      <c r="I60" s="205">
        <v>49208.267973477545</v>
      </c>
      <c r="J60" s="205">
        <v>78209.732026522455</v>
      </c>
      <c r="L60" s="87"/>
    </row>
    <row r="61" spans="1:12" ht="12.6" thickBot="1" x14ac:dyDescent="0.25">
      <c r="A61" s="31" t="s">
        <v>155</v>
      </c>
      <c r="B61" s="88">
        <v>31846</v>
      </c>
      <c r="C61" s="26">
        <f>B61-H61</f>
        <v>-2307</v>
      </c>
      <c r="D61" s="27">
        <f>C61/H61*100</f>
        <v>-6.7548970807835325</v>
      </c>
      <c r="E61" s="21">
        <f>IF(B61&lt;I61,-1,IF(B61&gt;J61,1,0))</f>
        <v>0</v>
      </c>
      <c r="F61" s="163">
        <f t="shared" si="12"/>
        <v>31.846</v>
      </c>
      <c r="G61" s="163">
        <f t="shared" si="13"/>
        <v>-2.3069999999999999</v>
      </c>
      <c r="H61" s="215">
        <v>34153</v>
      </c>
      <c r="I61" s="214">
        <v>26202.797287326459</v>
      </c>
      <c r="J61" s="214">
        <v>42103.202712673541</v>
      </c>
    </row>
    <row r="62" spans="1:12" x14ac:dyDescent="0.2">
      <c r="A62" s="364" t="s">
        <v>44</v>
      </c>
      <c r="B62" s="364"/>
      <c r="C62" s="364"/>
      <c r="D62" s="364"/>
      <c r="E62" s="364"/>
      <c r="F62" s="164"/>
      <c r="G62" s="164"/>
      <c r="H62" s="87"/>
      <c r="I62" s="87"/>
      <c r="J62" s="87"/>
    </row>
    <row r="63" spans="1:12" x14ac:dyDescent="0.2">
      <c r="A63" s="365" t="s">
        <v>45</v>
      </c>
      <c r="B63" s="365"/>
      <c r="C63" s="365"/>
      <c r="D63" s="365"/>
      <c r="E63" s="365"/>
      <c r="F63" s="165"/>
      <c r="G63" s="165"/>
      <c r="H63" s="87"/>
      <c r="I63" s="87"/>
      <c r="J63" s="87"/>
    </row>
    <row r="64" spans="1:12" x14ac:dyDescent="0.2">
      <c r="A64" s="365" t="s">
        <v>166</v>
      </c>
      <c r="B64" s="365"/>
      <c r="C64" s="365"/>
      <c r="D64" s="365"/>
      <c r="E64" s="365"/>
      <c r="F64" s="165"/>
      <c r="G64" s="165"/>
      <c r="H64" s="87"/>
      <c r="I64" s="87"/>
      <c r="J64" s="87"/>
    </row>
    <row r="65" spans="1:10" x14ac:dyDescent="0.2">
      <c r="A65" s="366" t="s">
        <v>46</v>
      </c>
      <c r="B65" s="366"/>
      <c r="C65" s="366"/>
      <c r="D65" s="366"/>
      <c r="E65" s="366"/>
      <c r="F65" s="165"/>
      <c r="G65" s="165"/>
      <c r="H65" s="87"/>
      <c r="I65" s="87"/>
      <c r="J65" s="87"/>
    </row>
    <row r="66" spans="1:10" x14ac:dyDescent="0.2">
      <c r="A66" s="365" t="s">
        <v>156</v>
      </c>
      <c r="B66" s="365"/>
      <c r="C66" s="365"/>
      <c r="D66" s="365"/>
      <c r="E66" s="365"/>
      <c r="F66" s="165"/>
      <c r="G66" s="165"/>
      <c r="H66" s="87"/>
      <c r="I66" s="87"/>
      <c r="J66" s="87"/>
    </row>
    <row r="67" spans="1:10" x14ac:dyDescent="0.2">
      <c r="A67" s="365" t="s">
        <v>153</v>
      </c>
      <c r="B67" s="365"/>
      <c r="C67" s="365"/>
      <c r="D67" s="365"/>
      <c r="E67" s="365"/>
      <c r="F67" s="165"/>
      <c r="G67" s="165"/>
      <c r="H67" s="87"/>
      <c r="I67" s="87"/>
      <c r="J67" s="87"/>
    </row>
    <row r="68" spans="1:10" ht="11.25" customHeight="1" x14ac:dyDescent="0.2">
      <c r="A68" s="344" t="s">
        <v>263</v>
      </c>
      <c r="B68" s="344"/>
      <c r="C68" s="344"/>
      <c r="D68" s="344"/>
      <c r="E68" s="344"/>
      <c r="F68" s="164"/>
      <c r="G68" s="164"/>
      <c r="H68" s="87"/>
      <c r="I68" s="87"/>
      <c r="J68" s="87"/>
    </row>
    <row r="69" spans="1:10" hidden="1" x14ac:dyDescent="0.2">
      <c r="A69" s="67">
        <v>1</v>
      </c>
      <c r="B69" s="67">
        <v>-1</v>
      </c>
      <c r="C69" s="67">
        <v>0</v>
      </c>
      <c r="H69" s="87"/>
      <c r="I69" s="87"/>
      <c r="J69" s="87"/>
    </row>
    <row r="70" spans="1:10" x14ac:dyDescent="0.2">
      <c r="H70" s="87"/>
      <c r="I70" s="87"/>
      <c r="J70" s="87"/>
    </row>
    <row r="71" spans="1:10" x14ac:dyDescent="0.2">
      <c r="H71" s="87"/>
      <c r="I71" s="87"/>
      <c r="J71" s="87"/>
    </row>
  </sheetData>
  <mergeCells count="18">
    <mergeCell ref="F6:G6"/>
    <mergeCell ref="A1:E1"/>
    <mergeCell ref="A2:E2"/>
    <mergeCell ref="A3:E3"/>
    <mergeCell ref="I4:J4"/>
    <mergeCell ref="A4:A5"/>
    <mergeCell ref="E4:E5"/>
    <mergeCell ref="C4:D4"/>
    <mergeCell ref="H4:H5"/>
    <mergeCell ref="H3:J3"/>
    <mergeCell ref="F4:G4"/>
    <mergeCell ref="A68:E68"/>
    <mergeCell ref="A62:E62"/>
    <mergeCell ref="A63:E63"/>
    <mergeCell ref="A64:E64"/>
    <mergeCell ref="A66:E66"/>
    <mergeCell ref="A67:E67"/>
    <mergeCell ref="A65:E65"/>
  </mergeCells>
  <conditionalFormatting sqref="F6">
    <cfRule type="iconSet" priority="5">
      <iconSet iconSet="3Arrows" showValue="0">
        <cfvo type="percent" val="0"/>
        <cfvo type="percent" val="33"/>
        <cfvo type="percent" val="67"/>
      </iconSet>
    </cfRule>
  </conditionalFormatting>
  <conditionalFormatting sqref="A69:C69 E58:E61 E56:G56 E52:G54 E50:G50 E43:G43 E7 E45:E48 E9:E41">
    <cfRule type="iconSet" priority="20">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4BFFF-66C6-41D0-A678-54C066E5D368}">
  <dimension ref="A1:J71"/>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H56" sqref="H56"/>
    </sheetView>
  </sheetViews>
  <sheetFormatPr baseColWidth="10" defaultColWidth="51.44140625" defaultRowHeight="14.4" x14ac:dyDescent="0.3"/>
  <cols>
    <col min="1" max="1" width="34.88671875" customWidth="1"/>
    <col min="2" max="4" width="9.33203125" customWidth="1"/>
    <col min="5" max="5" width="19.6640625" customWidth="1"/>
    <col min="6" max="7" width="5.44140625" customWidth="1"/>
    <col min="8" max="8" width="13.44140625" customWidth="1"/>
    <col min="9" max="10" width="10.33203125" customWidth="1"/>
    <col min="11" max="192" width="14.6640625" customWidth="1"/>
    <col min="193" max="432" width="14.5546875" customWidth="1"/>
  </cols>
  <sheetData>
    <row r="1" spans="1:10" x14ac:dyDescent="0.3">
      <c r="A1" s="348" t="s">
        <v>248</v>
      </c>
      <c r="B1" s="348"/>
      <c r="C1" s="348"/>
      <c r="D1" s="348"/>
      <c r="E1" s="348"/>
      <c r="F1" s="159"/>
      <c r="G1" s="159"/>
      <c r="H1" s="261"/>
      <c r="I1" s="261"/>
      <c r="J1" s="261"/>
    </row>
    <row r="2" spans="1:10" x14ac:dyDescent="0.3">
      <c r="A2" s="348" t="s">
        <v>65</v>
      </c>
      <c r="B2" s="348"/>
      <c r="C2" s="348"/>
      <c r="D2" s="348"/>
      <c r="E2" s="348"/>
      <c r="F2" s="159"/>
      <c r="G2" s="159"/>
      <c r="H2" s="261"/>
      <c r="I2" s="261"/>
      <c r="J2" s="261"/>
    </row>
    <row r="3" spans="1:10" ht="15" thickBot="1" x14ac:dyDescent="0.35">
      <c r="A3" s="349" t="str">
        <f>+'C2 total'!A3:E3</f>
        <v>I Trimestre 2022</v>
      </c>
      <c r="B3" s="349"/>
      <c r="C3" s="349"/>
      <c r="D3" s="349"/>
      <c r="E3" s="349"/>
      <c r="F3" s="160"/>
      <c r="G3" s="160"/>
      <c r="H3" s="345" t="s">
        <v>229</v>
      </c>
      <c r="I3" s="345"/>
      <c r="J3" s="345"/>
    </row>
    <row r="4" spans="1:10" x14ac:dyDescent="0.3">
      <c r="A4" s="360" t="s">
        <v>116</v>
      </c>
      <c r="B4" s="271" t="str">
        <f>+'C2 total'!B4</f>
        <v>I 2022</v>
      </c>
      <c r="C4" s="361" t="s">
        <v>74</v>
      </c>
      <c r="D4" s="361"/>
      <c r="E4" s="362" t="s">
        <v>108</v>
      </c>
      <c r="F4" s="355" t="s">
        <v>201</v>
      </c>
      <c r="G4" s="356"/>
      <c r="H4" s="363" t="s">
        <v>227</v>
      </c>
      <c r="I4" s="357" t="s">
        <v>75</v>
      </c>
      <c r="J4" s="358"/>
    </row>
    <row r="5" spans="1:10" ht="13.5" customHeight="1" thickBot="1" x14ac:dyDescent="0.35">
      <c r="A5" s="341"/>
      <c r="B5" s="6" t="str">
        <f>+'C2 total'!B5</f>
        <v>Ene - Mar</v>
      </c>
      <c r="C5" s="6" t="s">
        <v>49</v>
      </c>
      <c r="D5" s="6" t="s">
        <v>48</v>
      </c>
      <c r="E5" s="353"/>
      <c r="F5" s="150" t="s">
        <v>228</v>
      </c>
      <c r="G5" s="147"/>
      <c r="H5" s="347"/>
      <c r="I5" s="263" t="s">
        <v>76</v>
      </c>
      <c r="J5" s="263" t="s">
        <v>77</v>
      </c>
    </row>
    <row r="6" spans="1:10" x14ac:dyDescent="0.3">
      <c r="A6" s="70"/>
      <c r="B6" s="274"/>
      <c r="C6" s="302"/>
      <c r="D6" s="274"/>
      <c r="E6" s="1"/>
      <c r="F6" s="367"/>
      <c r="G6" s="368"/>
      <c r="H6" s="261"/>
      <c r="I6" s="22"/>
      <c r="J6" s="22"/>
    </row>
    <row r="7" spans="1:10" x14ac:dyDescent="0.3">
      <c r="A7" s="72" t="s">
        <v>1</v>
      </c>
      <c r="B7" s="73">
        <v>1566482</v>
      </c>
      <c r="C7" s="13">
        <f>B7-H7</f>
        <v>98346</v>
      </c>
      <c r="D7" s="14">
        <f>C7/H7*100</f>
        <v>6.6986982132445503</v>
      </c>
      <c r="E7" s="15">
        <f>IF(B7&lt;I7,-1,IF(B7&gt;J7,1,0))</f>
        <v>1</v>
      </c>
      <c r="F7" s="161">
        <f>+B7/1000000</f>
        <v>1.5664819999999999</v>
      </c>
      <c r="G7" s="162">
        <f>+C7/1000</f>
        <v>98.346000000000004</v>
      </c>
      <c r="H7" s="303">
        <v>1468136</v>
      </c>
      <c r="I7" s="202">
        <v>1377610.2500141587</v>
      </c>
      <c r="J7" s="202">
        <v>1558661.7499858413</v>
      </c>
    </row>
    <row r="8" spans="1:10" x14ac:dyDescent="0.3">
      <c r="A8" s="74"/>
      <c r="B8" s="75"/>
      <c r="C8" s="19"/>
      <c r="D8" s="20"/>
      <c r="E8" s="21"/>
      <c r="F8" s="21"/>
      <c r="G8" s="21"/>
      <c r="H8" s="303"/>
      <c r="I8" s="304"/>
      <c r="J8" s="304"/>
    </row>
    <row r="9" spans="1:10" x14ac:dyDescent="0.3">
      <c r="A9" s="76" t="s">
        <v>2</v>
      </c>
      <c r="B9" s="77">
        <v>63504</v>
      </c>
      <c r="C9" s="24">
        <f>B9-H9</f>
        <v>-15345</v>
      </c>
      <c r="D9" s="20">
        <f>C9/H9*100</f>
        <v>-19.461248715900012</v>
      </c>
      <c r="E9" s="21">
        <f>IF(B9&lt;I9,-1,IF(B9&gt;J9,1,0))</f>
        <v>0</v>
      </c>
      <c r="F9" s="163">
        <f>+B9/1000</f>
        <v>63.503999999999998</v>
      </c>
      <c r="G9" s="163">
        <f>+C9/1000</f>
        <v>-15.345000000000001</v>
      </c>
      <c r="H9" s="303">
        <v>78849</v>
      </c>
      <c r="I9" s="204">
        <v>59474.236778935272</v>
      </c>
      <c r="J9" s="204">
        <v>98223.763221064728</v>
      </c>
    </row>
    <row r="10" spans="1:10" x14ac:dyDescent="0.3">
      <c r="A10" s="78" t="s">
        <v>56</v>
      </c>
      <c r="B10" s="79">
        <v>63504</v>
      </c>
      <c r="C10" s="26">
        <f>B10-H10</f>
        <v>-15345</v>
      </c>
      <c r="D10" s="27">
        <f>C10/H10*100</f>
        <v>-19.461248715900012</v>
      </c>
      <c r="E10" s="305">
        <f>IF(B10&lt;I10,-1,IF(B10&gt;J10,1,0))</f>
        <v>0</v>
      </c>
      <c r="F10" s="161"/>
      <c r="G10" s="162"/>
      <c r="H10" s="306">
        <v>78849</v>
      </c>
      <c r="I10" s="205">
        <v>59474.236778935272</v>
      </c>
      <c r="J10" s="205">
        <v>98223.763221064728</v>
      </c>
    </row>
    <row r="11" spans="1:10" x14ac:dyDescent="0.3">
      <c r="A11" s="78"/>
      <c r="B11" s="79"/>
      <c r="C11" s="18"/>
      <c r="D11" s="27"/>
      <c r="E11" s="21"/>
      <c r="F11" s="161"/>
      <c r="G11" s="162"/>
      <c r="H11" s="306"/>
      <c r="I11" s="304"/>
      <c r="J11" s="304"/>
    </row>
    <row r="12" spans="1:10" s="16" customFormat="1" ht="10.199999999999999" x14ac:dyDescent="0.2">
      <c r="A12" s="76" t="s">
        <v>3</v>
      </c>
      <c r="B12" s="77">
        <v>303438</v>
      </c>
      <c r="C12" s="24">
        <f>B12-H12</f>
        <v>15112</v>
      </c>
      <c r="D12" s="20">
        <f>C12/H12*100</f>
        <v>5.2412893738337853</v>
      </c>
      <c r="E12" s="184">
        <f>IF(B12&lt;I12,-1,IF(B12&gt;J12,1,0))</f>
        <v>0</v>
      </c>
      <c r="F12" s="163">
        <f>+B12/1000</f>
        <v>303.43799999999999</v>
      </c>
      <c r="G12" s="163">
        <f>+C12/1000</f>
        <v>15.112</v>
      </c>
      <c r="H12" s="303">
        <v>288326</v>
      </c>
      <c r="I12" s="204">
        <v>246889.36316280067</v>
      </c>
      <c r="J12" s="204">
        <v>329762.63683719933</v>
      </c>
    </row>
    <row r="13" spans="1:10" x14ac:dyDescent="0.3">
      <c r="A13" s="78" t="s">
        <v>4</v>
      </c>
      <c r="B13" s="79">
        <v>190723</v>
      </c>
      <c r="C13" s="26">
        <f>B13-H13</f>
        <v>29233</v>
      </c>
      <c r="D13" s="27">
        <f>C13/H13*100</f>
        <v>18.102049662517803</v>
      </c>
      <c r="E13" s="21">
        <f>IF(B13&lt;I13,-1,IF(B13&gt;J13,1,0))</f>
        <v>1</v>
      </c>
      <c r="F13" s="161"/>
      <c r="G13" s="162"/>
      <c r="H13" s="306">
        <v>161490</v>
      </c>
      <c r="I13" s="205">
        <v>134009.66997370493</v>
      </c>
      <c r="J13" s="205">
        <v>188970.33002629507</v>
      </c>
    </row>
    <row r="14" spans="1:10" x14ac:dyDescent="0.3">
      <c r="A14" s="78" t="s">
        <v>5</v>
      </c>
      <c r="B14" s="79">
        <v>95191</v>
      </c>
      <c r="C14" s="26">
        <f>B14-H14</f>
        <v>-12192</v>
      </c>
      <c r="D14" s="27">
        <f>C14/H14*100</f>
        <v>-11.353752456161589</v>
      </c>
      <c r="E14" s="21">
        <f>IF(B14&lt;I14,-1,IF(B14&gt;J14,1,0))</f>
        <v>0</v>
      </c>
      <c r="F14" s="161"/>
      <c r="G14" s="162"/>
      <c r="H14" s="306">
        <v>107383</v>
      </c>
      <c r="I14" s="205">
        <v>82678.751836186188</v>
      </c>
      <c r="J14" s="205">
        <v>132087.24816381381</v>
      </c>
    </row>
    <row r="15" spans="1:10" x14ac:dyDescent="0.3">
      <c r="A15" s="78" t="s">
        <v>117</v>
      </c>
      <c r="B15" s="79">
        <v>17524</v>
      </c>
      <c r="C15" s="26">
        <f>B15-H15</f>
        <v>-1929</v>
      </c>
      <c r="D15" s="27">
        <f>C15/H15*100</f>
        <v>-9.9162082969207841</v>
      </c>
      <c r="E15" s="21">
        <f>IF(B15&lt;I15,-1,IF(B15&gt;J15,1,0))</f>
        <v>0</v>
      </c>
      <c r="F15" s="161"/>
      <c r="G15" s="162"/>
      <c r="H15" s="306">
        <v>19453</v>
      </c>
      <c r="I15" s="205">
        <v>12132.310485038699</v>
      </c>
      <c r="J15" s="205">
        <v>26773.689514961301</v>
      </c>
    </row>
    <row r="16" spans="1:10" x14ac:dyDescent="0.3">
      <c r="A16" s="78"/>
      <c r="B16" s="79"/>
      <c r="C16" s="18"/>
      <c r="D16" s="27"/>
      <c r="E16" s="21"/>
      <c r="F16" s="161"/>
      <c r="G16" s="162"/>
      <c r="H16" s="306"/>
      <c r="I16" s="304"/>
      <c r="J16" s="304"/>
    </row>
    <row r="17" spans="1:10" x14ac:dyDescent="0.3">
      <c r="A17" s="76" t="s">
        <v>50</v>
      </c>
      <c r="B17" s="77">
        <v>1188957</v>
      </c>
      <c r="C17" s="24">
        <f t="shared" ref="C17:C26" si="0">B17-H17</f>
        <v>105907</v>
      </c>
      <c r="D17" s="20">
        <f t="shared" ref="D17:D26" si="1">C17/H17*100</f>
        <v>9.7785882461566871</v>
      </c>
      <c r="E17" s="21">
        <f>IF(B17&lt;I17,-1,IF(B17&gt;J17,1,0))</f>
        <v>1</v>
      </c>
      <c r="F17" s="161">
        <f>+B17/1000000</f>
        <v>1.188957</v>
      </c>
      <c r="G17" s="163">
        <f>+C17/1000</f>
        <v>105.907</v>
      </c>
      <c r="H17" s="303">
        <v>1083050</v>
      </c>
      <c r="I17" s="204">
        <v>1014367.8625344151</v>
      </c>
      <c r="J17" s="204">
        <v>1151732.137465585</v>
      </c>
    </row>
    <row r="18" spans="1:10" x14ac:dyDescent="0.3">
      <c r="A18" s="78" t="s">
        <v>66</v>
      </c>
      <c r="B18" s="79">
        <v>284165</v>
      </c>
      <c r="C18" s="26">
        <f t="shared" si="0"/>
        <v>9657</v>
      </c>
      <c r="D18" s="27">
        <f t="shared" si="1"/>
        <v>3.5179302606845702</v>
      </c>
      <c r="E18" s="21">
        <f t="shared" ref="E18:E25" si="2">IF(B18&lt;I18,-1,IF(B18&gt;J18,1,0))</f>
        <v>0</v>
      </c>
      <c r="F18" s="163">
        <f>+B18/1000</f>
        <v>284.16500000000002</v>
      </c>
      <c r="G18" s="163">
        <f t="shared" ref="G18:G26" si="3">+C18/1000</f>
        <v>9.657</v>
      </c>
      <c r="H18" s="306">
        <v>274508</v>
      </c>
      <c r="I18" s="205">
        <v>236057.94458306459</v>
      </c>
      <c r="J18" s="205">
        <v>312958.05541693541</v>
      </c>
    </row>
    <row r="19" spans="1:10" x14ac:dyDescent="0.3">
      <c r="A19" s="78" t="s">
        <v>6</v>
      </c>
      <c r="B19" s="79">
        <v>91677</v>
      </c>
      <c r="C19" s="26">
        <f t="shared" si="0"/>
        <v>7991</v>
      </c>
      <c r="D19" s="27">
        <f t="shared" si="1"/>
        <v>9.5487895227397654</v>
      </c>
      <c r="E19" s="21">
        <f t="shared" si="2"/>
        <v>0</v>
      </c>
      <c r="F19" s="163">
        <f t="shared" ref="F19:F26" si="4">+B19/1000</f>
        <v>91.677000000000007</v>
      </c>
      <c r="G19" s="163">
        <f t="shared" si="3"/>
        <v>7.9909999999999997</v>
      </c>
      <c r="H19" s="306">
        <v>83686</v>
      </c>
      <c r="I19" s="205">
        <v>65973.308617320043</v>
      </c>
      <c r="J19" s="205">
        <v>101398.69138267996</v>
      </c>
    </row>
    <row r="20" spans="1:10" x14ac:dyDescent="0.3">
      <c r="A20" s="78" t="s">
        <v>67</v>
      </c>
      <c r="B20" s="79">
        <v>104714</v>
      </c>
      <c r="C20" s="26">
        <f t="shared" si="0"/>
        <v>21606</v>
      </c>
      <c r="D20" s="27">
        <f t="shared" si="1"/>
        <v>25.997497232516725</v>
      </c>
      <c r="E20" s="21">
        <f t="shared" si="2"/>
        <v>1</v>
      </c>
      <c r="F20" s="163">
        <f t="shared" si="4"/>
        <v>104.714</v>
      </c>
      <c r="G20" s="163">
        <f t="shared" si="3"/>
        <v>21.606000000000002</v>
      </c>
      <c r="H20" s="306">
        <v>83108</v>
      </c>
      <c r="I20" s="205">
        <v>66658.471550339047</v>
      </c>
      <c r="J20" s="205">
        <v>99557.528449660953</v>
      </c>
    </row>
    <row r="21" spans="1:10" x14ac:dyDescent="0.3">
      <c r="A21" s="78" t="s">
        <v>68</v>
      </c>
      <c r="B21" s="79">
        <v>36228</v>
      </c>
      <c r="C21" s="26">
        <f t="shared" si="0"/>
        <v>3915</v>
      </c>
      <c r="D21" s="27">
        <f t="shared" si="1"/>
        <v>12.115866679045585</v>
      </c>
      <c r="E21" s="21">
        <f t="shared" si="2"/>
        <v>0</v>
      </c>
      <c r="F21" s="163">
        <f t="shared" si="4"/>
        <v>36.228000000000002</v>
      </c>
      <c r="G21" s="163">
        <f t="shared" si="3"/>
        <v>3.915</v>
      </c>
      <c r="H21" s="306">
        <v>32313</v>
      </c>
      <c r="I21" s="205">
        <v>21769.958467606251</v>
      </c>
      <c r="J21" s="205">
        <v>42856.041532393749</v>
      </c>
    </row>
    <row r="22" spans="1:10" ht="21.6" x14ac:dyDescent="0.3">
      <c r="A22" s="78" t="s">
        <v>58</v>
      </c>
      <c r="B22" s="79">
        <v>161988</v>
      </c>
      <c r="C22" s="26">
        <f t="shared" si="0"/>
        <v>12948</v>
      </c>
      <c r="D22" s="27">
        <f t="shared" si="1"/>
        <v>8.6876006441223819</v>
      </c>
      <c r="E22" s="21">
        <f t="shared" si="2"/>
        <v>0</v>
      </c>
      <c r="F22" s="163">
        <f t="shared" si="4"/>
        <v>161.988</v>
      </c>
      <c r="G22" s="163">
        <f t="shared" si="3"/>
        <v>12.948</v>
      </c>
      <c r="H22" s="307">
        <v>149040</v>
      </c>
      <c r="I22" s="208">
        <v>121295.83211859946</v>
      </c>
      <c r="J22" s="208">
        <v>176784.16788140053</v>
      </c>
    </row>
    <row r="23" spans="1:10" x14ac:dyDescent="0.3">
      <c r="A23" s="78" t="s">
        <v>57</v>
      </c>
      <c r="B23" s="79">
        <v>68319</v>
      </c>
      <c r="C23" s="26">
        <f t="shared" si="0"/>
        <v>8076</v>
      </c>
      <c r="D23" s="27">
        <f t="shared" si="1"/>
        <v>13.405706887107216</v>
      </c>
      <c r="E23" s="21">
        <f t="shared" si="2"/>
        <v>0</v>
      </c>
      <c r="F23" s="163">
        <f t="shared" si="4"/>
        <v>68.319000000000003</v>
      </c>
      <c r="G23" s="163">
        <f t="shared" si="3"/>
        <v>8.0760000000000005</v>
      </c>
      <c r="H23" s="306">
        <v>60243</v>
      </c>
      <c r="I23" s="205">
        <v>46136.092102453513</v>
      </c>
      <c r="J23" s="205">
        <v>74349.90789754648</v>
      </c>
    </row>
    <row r="24" spans="1:10" s="261" customFormat="1" ht="10.199999999999999" x14ac:dyDescent="0.2">
      <c r="A24" s="78" t="s">
        <v>38</v>
      </c>
      <c r="B24" s="79">
        <v>181086</v>
      </c>
      <c r="C24" s="26">
        <f t="shared" si="0"/>
        <v>11161</v>
      </c>
      <c r="D24" s="27">
        <f t="shared" si="1"/>
        <v>6.5681918493452995</v>
      </c>
      <c r="E24" s="21">
        <f t="shared" si="2"/>
        <v>0</v>
      </c>
      <c r="F24" s="163">
        <f t="shared" si="4"/>
        <v>181.08600000000001</v>
      </c>
      <c r="G24" s="163">
        <f t="shared" si="3"/>
        <v>11.161</v>
      </c>
      <c r="H24" s="306">
        <v>169925</v>
      </c>
      <c r="I24" s="205">
        <v>145113.10248448674</v>
      </c>
      <c r="J24" s="205">
        <v>194736.89751551326</v>
      </c>
    </row>
    <row r="25" spans="1:10" s="261" customFormat="1" ht="12" x14ac:dyDescent="0.2">
      <c r="A25" s="78" t="s">
        <v>118</v>
      </c>
      <c r="B25" s="79">
        <v>159365</v>
      </c>
      <c r="C25" s="26">
        <f t="shared" si="0"/>
        <v>12477</v>
      </c>
      <c r="D25" s="27">
        <f t="shared" si="1"/>
        <v>8.4942268939600254</v>
      </c>
      <c r="E25" s="21">
        <f t="shared" si="2"/>
        <v>0</v>
      </c>
      <c r="F25" s="163">
        <f t="shared" si="4"/>
        <v>159.36500000000001</v>
      </c>
      <c r="G25" s="163">
        <f t="shared" si="3"/>
        <v>12.477</v>
      </c>
      <c r="H25" s="306">
        <v>146888</v>
      </c>
      <c r="I25" s="205">
        <v>122569.84307300029</v>
      </c>
      <c r="J25" s="205">
        <v>171206.15692699971</v>
      </c>
    </row>
    <row r="26" spans="1:10" s="261" customFormat="1" ht="10.199999999999999" x14ac:dyDescent="0.2">
      <c r="A26" s="78" t="s">
        <v>59</v>
      </c>
      <c r="B26" s="79">
        <v>101415</v>
      </c>
      <c r="C26" s="26">
        <f t="shared" si="0"/>
        <v>18076</v>
      </c>
      <c r="D26" s="27">
        <f t="shared" si="1"/>
        <v>21.689725098693287</v>
      </c>
      <c r="E26" s="21">
        <f>IF(B26&lt;I26,-1,IF(B26&gt;J26,1,0))</f>
        <v>1</v>
      </c>
      <c r="F26" s="163">
        <f t="shared" si="4"/>
        <v>101.41500000000001</v>
      </c>
      <c r="G26" s="163">
        <f t="shared" si="3"/>
        <v>18.076000000000001</v>
      </c>
      <c r="H26" s="306">
        <v>83339</v>
      </c>
      <c r="I26" s="205">
        <v>65632.729441954492</v>
      </c>
      <c r="J26" s="205">
        <v>101045.27055804551</v>
      </c>
    </row>
    <row r="27" spans="1:10" x14ac:dyDescent="0.3">
      <c r="A27" s="78"/>
      <c r="B27" s="79" t="s">
        <v>242</v>
      </c>
      <c r="C27" s="19"/>
      <c r="D27" s="20"/>
      <c r="E27" s="21"/>
      <c r="F27" s="161"/>
      <c r="G27" s="162"/>
      <c r="H27" s="306"/>
      <c r="I27" s="304"/>
      <c r="J27" s="304"/>
    </row>
    <row r="28" spans="1:10" x14ac:dyDescent="0.3">
      <c r="A28" s="76" t="s">
        <v>7</v>
      </c>
      <c r="B28" s="77">
        <v>10583</v>
      </c>
      <c r="C28" s="24">
        <f>B28-H28</f>
        <v>-7328</v>
      </c>
      <c r="D28" s="20">
        <f>C28/H28*100</f>
        <v>-40.913405170007252</v>
      </c>
      <c r="E28" s="21">
        <v>0</v>
      </c>
      <c r="F28" s="161"/>
      <c r="G28" s="162"/>
      <c r="H28" s="303">
        <v>17911</v>
      </c>
      <c r="I28" s="204">
        <v>8969.5992281117215</v>
      </c>
      <c r="J28" s="204">
        <v>26852.400771888279</v>
      </c>
    </row>
    <row r="29" spans="1:10" x14ac:dyDescent="0.3">
      <c r="A29" s="80"/>
      <c r="B29" s="79"/>
      <c r="C29" s="18"/>
      <c r="D29" s="27"/>
      <c r="E29" s="21"/>
      <c r="F29" s="21"/>
      <c r="G29" s="21"/>
      <c r="H29" s="306"/>
      <c r="I29" s="304"/>
      <c r="J29" s="304"/>
    </row>
    <row r="30" spans="1:10" x14ac:dyDescent="0.3">
      <c r="A30" s="81" t="s">
        <v>202</v>
      </c>
      <c r="B30" s="82">
        <v>1566482</v>
      </c>
      <c r="C30" s="13">
        <f>B30-H30</f>
        <v>98346</v>
      </c>
      <c r="D30" s="14">
        <f>C30/H30*100</f>
        <v>6.6986982132445503</v>
      </c>
      <c r="E30" s="15">
        <f>IF(B30&lt;I30,-1,IF(B30&gt;J30,1,0))</f>
        <v>1</v>
      </c>
      <c r="F30" s="21"/>
      <c r="G30" s="21"/>
      <c r="H30" s="303">
        <v>1468136</v>
      </c>
      <c r="I30" s="204">
        <v>1377610.2500141587</v>
      </c>
      <c r="J30" s="204">
        <v>1558661.7499858413</v>
      </c>
    </row>
    <row r="31" spans="1:10" x14ac:dyDescent="0.3">
      <c r="A31" s="80"/>
      <c r="B31" s="79"/>
      <c r="C31" s="18"/>
      <c r="D31" s="27"/>
      <c r="E31" s="21"/>
      <c r="F31" s="21"/>
      <c r="G31" s="21"/>
      <c r="H31" s="303"/>
      <c r="I31" s="204"/>
      <c r="J31" s="204"/>
    </row>
    <row r="32" spans="1:10" x14ac:dyDescent="0.3">
      <c r="A32" s="169" t="s">
        <v>203</v>
      </c>
      <c r="B32" s="79">
        <v>21772</v>
      </c>
      <c r="C32" s="26">
        <f t="shared" ref="C32:C41" si="5">B32-H32</f>
        <v>6661</v>
      </c>
      <c r="D32" s="27">
        <f t="shared" ref="D32:D41" si="6">C32/H32*100</f>
        <v>44.080471179935152</v>
      </c>
      <c r="E32" s="21">
        <f t="shared" ref="E32:E40" si="7">IF(B32&lt;I32,-1,IF(B32&gt;J32,1,0))</f>
        <v>1</v>
      </c>
      <c r="F32" s="21"/>
      <c r="G32" s="21"/>
      <c r="H32" s="306">
        <v>15111</v>
      </c>
      <c r="I32" s="205">
        <v>8462.9847744345298</v>
      </c>
      <c r="J32" s="205">
        <v>21759.015225565468</v>
      </c>
    </row>
    <row r="33" spans="1:10" x14ac:dyDescent="0.3">
      <c r="A33" s="84" t="s">
        <v>204</v>
      </c>
      <c r="B33" s="79">
        <v>203933</v>
      </c>
      <c r="C33" s="26">
        <f t="shared" si="5"/>
        <v>8160</v>
      </c>
      <c r="D33" s="27">
        <f t="shared" si="6"/>
        <v>4.1680926379020597</v>
      </c>
      <c r="E33" s="21">
        <f t="shared" si="7"/>
        <v>0</v>
      </c>
      <c r="F33" s="21"/>
      <c r="G33" s="21"/>
      <c r="H33" s="306">
        <v>195773</v>
      </c>
      <c r="I33" s="205">
        <v>168012.39333878996</v>
      </c>
      <c r="J33" s="205">
        <v>223533.60666121004</v>
      </c>
    </row>
    <row r="34" spans="1:10" x14ac:dyDescent="0.3">
      <c r="A34" s="84" t="s">
        <v>205</v>
      </c>
      <c r="B34" s="79">
        <v>206566</v>
      </c>
      <c r="C34" s="26">
        <f t="shared" si="5"/>
        <v>47454</v>
      </c>
      <c r="D34" s="27">
        <f t="shared" si="6"/>
        <v>29.824274724722212</v>
      </c>
      <c r="E34" s="21">
        <f t="shared" si="7"/>
        <v>1</v>
      </c>
      <c r="F34" s="21"/>
      <c r="G34" s="21"/>
      <c r="H34" s="306">
        <v>159112</v>
      </c>
      <c r="I34" s="205">
        <v>134040.11136036</v>
      </c>
      <c r="J34" s="205">
        <v>184183.88863964</v>
      </c>
    </row>
    <row r="35" spans="1:10" x14ac:dyDescent="0.3">
      <c r="A35" s="84" t="s">
        <v>206</v>
      </c>
      <c r="B35" s="79">
        <v>113327</v>
      </c>
      <c r="C35" s="26">
        <f t="shared" si="5"/>
        <v>6545</v>
      </c>
      <c r="D35" s="27">
        <f t="shared" si="6"/>
        <v>6.1293101833642369</v>
      </c>
      <c r="E35" s="21">
        <f t="shared" si="7"/>
        <v>0</v>
      </c>
      <c r="F35" s="21"/>
      <c r="G35" s="21"/>
      <c r="H35" s="306">
        <v>106782</v>
      </c>
      <c r="I35" s="205">
        <v>84241.239611139885</v>
      </c>
      <c r="J35" s="205">
        <v>129322.76038886012</v>
      </c>
    </row>
    <row r="36" spans="1:10" ht="21.6" x14ac:dyDescent="0.3">
      <c r="A36" s="84" t="s">
        <v>207</v>
      </c>
      <c r="B36" s="79">
        <v>335291</v>
      </c>
      <c r="C36" s="26">
        <f t="shared" si="5"/>
        <v>5729</v>
      </c>
      <c r="D36" s="27">
        <f t="shared" si="6"/>
        <v>1.7383678943567522</v>
      </c>
      <c r="E36" s="21">
        <f t="shared" si="7"/>
        <v>0</v>
      </c>
      <c r="F36" s="21"/>
      <c r="G36" s="21"/>
      <c r="H36" s="307">
        <v>329562</v>
      </c>
      <c r="I36" s="208">
        <v>295846.39927407133</v>
      </c>
      <c r="J36" s="208">
        <v>363277.60072592867</v>
      </c>
    </row>
    <row r="37" spans="1:10" ht="21.6" x14ac:dyDescent="0.3">
      <c r="A37" s="84" t="s">
        <v>208</v>
      </c>
      <c r="B37" s="79">
        <v>18249</v>
      </c>
      <c r="C37" s="26">
        <f t="shared" si="5"/>
        <v>940</v>
      </c>
      <c r="D37" s="27">
        <f t="shared" si="6"/>
        <v>5.4307007914957541</v>
      </c>
      <c r="E37" s="21">
        <f t="shared" si="7"/>
        <v>0</v>
      </c>
      <c r="F37" s="21"/>
      <c r="G37" s="21"/>
      <c r="H37" s="307">
        <v>17309</v>
      </c>
      <c r="I37" s="208">
        <v>7683.2343270379497</v>
      </c>
      <c r="J37" s="208">
        <v>26934.76567296205</v>
      </c>
    </row>
    <row r="38" spans="1:10" ht="21.6" x14ac:dyDescent="0.3">
      <c r="A38" s="84" t="s">
        <v>209</v>
      </c>
      <c r="B38" s="79">
        <v>202232</v>
      </c>
      <c r="C38" s="26">
        <f t="shared" si="5"/>
        <v>17574</v>
      </c>
      <c r="D38" s="27">
        <f t="shared" si="6"/>
        <v>9.5170531468985899</v>
      </c>
      <c r="E38" s="21">
        <f t="shared" si="7"/>
        <v>0</v>
      </c>
      <c r="F38" s="21"/>
      <c r="G38" s="21"/>
      <c r="H38" s="307">
        <v>184658</v>
      </c>
      <c r="I38" s="208">
        <v>156601.58171174375</v>
      </c>
      <c r="J38" s="208">
        <v>212714.41828825625</v>
      </c>
    </row>
    <row r="39" spans="1:10" ht="21.6" x14ac:dyDescent="0.3">
      <c r="A39" s="84" t="s">
        <v>210</v>
      </c>
      <c r="B39" s="79">
        <v>135600</v>
      </c>
      <c r="C39" s="26">
        <f t="shared" si="5"/>
        <v>21689</v>
      </c>
      <c r="D39" s="27">
        <f t="shared" si="6"/>
        <v>19.040303394755558</v>
      </c>
      <c r="E39" s="21">
        <f t="shared" si="7"/>
        <v>1</v>
      </c>
      <c r="F39" s="21"/>
      <c r="G39" s="21"/>
      <c r="H39" s="307">
        <v>113911</v>
      </c>
      <c r="I39" s="208">
        <v>92829.808865847357</v>
      </c>
      <c r="J39" s="208">
        <v>134992.19113415264</v>
      </c>
    </row>
    <row r="40" spans="1:10" x14ac:dyDescent="0.3">
      <c r="A40" s="169" t="s">
        <v>211</v>
      </c>
      <c r="B40" s="79">
        <v>309671</v>
      </c>
      <c r="C40" s="26">
        <f t="shared" si="5"/>
        <v>-10522</v>
      </c>
      <c r="D40" s="27">
        <f t="shared" si="6"/>
        <v>-3.286143044975999</v>
      </c>
      <c r="E40" s="21">
        <f t="shared" si="7"/>
        <v>0</v>
      </c>
      <c r="F40" s="21"/>
      <c r="G40" s="21"/>
      <c r="H40" s="306">
        <v>320193</v>
      </c>
      <c r="I40" s="205">
        <v>281251.49501970073</v>
      </c>
      <c r="J40" s="205">
        <v>359134.50498029927</v>
      </c>
    </row>
    <row r="41" spans="1:10" x14ac:dyDescent="0.3">
      <c r="A41" s="169" t="s">
        <v>10</v>
      </c>
      <c r="B41" s="79">
        <v>19841</v>
      </c>
      <c r="C41" s="26">
        <f t="shared" si="5"/>
        <v>-5884</v>
      </c>
      <c r="D41" s="27">
        <f t="shared" si="6"/>
        <v>-22.872691933916421</v>
      </c>
      <c r="E41" s="21">
        <v>0</v>
      </c>
      <c r="F41" s="21"/>
      <c r="G41" s="21"/>
      <c r="H41" s="306">
        <v>25725</v>
      </c>
      <c r="I41" s="205">
        <v>14987.379419590925</v>
      </c>
      <c r="J41" s="205">
        <v>36462.620580409071</v>
      </c>
    </row>
    <row r="42" spans="1:10" x14ac:dyDescent="0.3">
      <c r="A42" s="80"/>
      <c r="B42" s="79"/>
      <c r="C42" s="18"/>
      <c r="D42" s="27"/>
      <c r="E42" s="21"/>
      <c r="F42" s="21"/>
      <c r="G42" s="21"/>
      <c r="H42" s="306"/>
      <c r="I42" s="304"/>
      <c r="J42" s="304"/>
    </row>
    <row r="43" spans="1:10" x14ac:dyDescent="0.3">
      <c r="A43" s="81" t="s">
        <v>212</v>
      </c>
      <c r="B43" s="82">
        <v>1566482</v>
      </c>
      <c r="C43" s="13">
        <f>B43-H43</f>
        <v>98346</v>
      </c>
      <c r="D43" s="14">
        <f>C43/H43*100</f>
        <v>6.6986982132445503</v>
      </c>
      <c r="E43" s="15">
        <f>IF(B43&lt;I43,-1,IF(B43&gt;J43,1,0))</f>
        <v>1</v>
      </c>
      <c r="F43" s="15"/>
      <c r="G43" s="15"/>
      <c r="H43" s="303">
        <v>1468136</v>
      </c>
      <c r="I43" s="202">
        <v>1377610.2500141587</v>
      </c>
      <c r="J43" s="202">
        <v>1558661.7499858413</v>
      </c>
    </row>
    <row r="44" spans="1:10" x14ac:dyDescent="0.3">
      <c r="A44" s="83"/>
      <c r="B44" s="79" t="s">
        <v>242</v>
      </c>
      <c r="C44" s="18"/>
      <c r="D44" s="27"/>
      <c r="E44" s="21"/>
      <c r="F44" s="21"/>
      <c r="G44" s="21"/>
      <c r="H44" s="303"/>
      <c r="I44" s="304"/>
      <c r="J44" s="304"/>
    </row>
    <row r="45" spans="1:10" x14ac:dyDescent="0.3">
      <c r="A45" s="84" t="s">
        <v>119</v>
      </c>
      <c r="B45" s="79">
        <v>432271</v>
      </c>
      <c r="C45" s="26">
        <f>B45-H45</f>
        <v>62275</v>
      </c>
      <c r="D45" s="27">
        <f>C45/H45*100</f>
        <v>16.83126304068152</v>
      </c>
      <c r="E45" s="21">
        <f>IF(B45&lt;I45,-1,IF(B45&gt;J45,1,0))</f>
        <v>1</v>
      </c>
      <c r="F45" s="163">
        <f t="shared" ref="F45:G47" si="8">+B45/1000</f>
        <v>432.27100000000002</v>
      </c>
      <c r="G45" s="163">
        <f t="shared" si="8"/>
        <v>62.274999999999999</v>
      </c>
      <c r="H45" s="306">
        <v>369996</v>
      </c>
      <c r="I45" s="205">
        <v>328695.53684399376</v>
      </c>
      <c r="J45" s="205">
        <v>411296.46315600624</v>
      </c>
    </row>
    <row r="46" spans="1:10" x14ac:dyDescent="0.3">
      <c r="A46" s="84" t="s">
        <v>120</v>
      </c>
      <c r="B46" s="79">
        <v>804699</v>
      </c>
      <c r="C46" s="26">
        <f>B46-H46</f>
        <v>52477</v>
      </c>
      <c r="D46" s="27">
        <f>C46/H46*100</f>
        <v>6.9762649856026551</v>
      </c>
      <c r="E46" s="21">
        <f>IF(B46&lt;I46,-1,IF(B46&gt;J46,1,0))</f>
        <v>0</v>
      </c>
      <c r="F46" s="163">
        <f t="shared" si="8"/>
        <v>804.69899999999996</v>
      </c>
      <c r="G46" s="163">
        <f t="shared" si="8"/>
        <v>52.476999999999997</v>
      </c>
      <c r="H46" s="306">
        <v>752222</v>
      </c>
      <c r="I46" s="205">
        <v>693874.40684473002</v>
      </c>
      <c r="J46" s="205">
        <v>810569.59315526998</v>
      </c>
    </row>
    <row r="47" spans="1:10" x14ac:dyDescent="0.3">
      <c r="A47" s="84" t="s">
        <v>12</v>
      </c>
      <c r="B47" s="79">
        <v>309671</v>
      </c>
      <c r="C47" s="26">
        <f>B47-H47</f>
        <v>-10522</v>
      </c>
      <c r="D47" s="27">
        <f>C47/H47*100</f>
        <v>-3.286143044975999</v>
      </c>
      <c r="E47" s="21">
        <f>IF(B47&lt;I47,-1,IF(B47&gt;J47,1,0))</f>
        <v>0</v>
      </c>
      <c r="F47" s="163">
        <f t="shared" si="8"/>
        <v>309.67099999999999</v>
      </c>
      <c r="G47" s="163">
        <f t="shared" si="8"/>
        <v>-10.522</v>
      </c>
      <c r="H47" s="306">
        <v>320193</v>
      </c>
      <c r="I47" s="205">
        <v>281251.49501970073</v>
      </c>
      <c r="J47" s="205">
        <v>359134.50498029927</v>
      </c>
    </row>
    <row r="48" spans="1:10" x14ac:dyDescent="0.3">
      <c r="A48" s="84" t="s">
        <v>10</v>
      </c>
      <c r="B48" s="79">
        <v>19841</v>
      </c>
      <c r="C48" s="26">
        <f>B48-H48</f>
        <v>-5884</v>
      </c>
      <c r="D48" s="27">
        <f>C48/H48*100</f>
        <v>-22.872691933916421</v>
      </c>
      <c r="E48" s="21">
        <v>0</v>
      </c>
      <c r="F48" s="163"/>
      <c r="G48" s="163"/>
      <c r="H48" s="306">
        <v>25725</v>
      </c>
      <c r="I48" s="205">
        <v>14987.379419590927</v>
      </c>
      <c r="J48" s="205">
        <v>36462.620580409071</v>
      </c>
    </row>
    <row r="49" spans="1:10" x14ac:dyDescent="0.3">
      <c r="A49" s="80"/>
      <c r="B49" s="79"/>
      <c r="C49" s="19"/>
      <c r="D49" s="20"/>
      <c r="E49" s="21"/>
      <c r="F49" s="21"/>
      <c r="G49" s="21"/>
      <c r="H49" s="306"/>
      <c r="I49" s="304"/>
      <c r="J49" s="304"/>
    </row>
    <row r="50" spans="1:10" x14ac:dyDescent="0.3">
      <c r="A50" s="81" t="s">
        <v>213</v>
      </c>
      <c r="B50" s="82">
        <v>1566482</v>
      </c>
      <c r="C50" s="13">
        <f>B50-H50</f>
        <v>98346</v>
      </c>
      <c r="D50" s="14">
        <f>C50/H50*100</f>
        <v>6.6986982132445503</v>
      </c>
      <c r="E50" s="15">
        <f>IF(B50&lt;I50,-1,IF(B50&gt;J50,1,0))</f>
        <v>1</v>
      </c>
      <c r="F50" s="15"/>
      <c r="G50" s="15"/>
      <c r="H50" s="303">
        <v>1468136</v>
      </c>
      <c r="I50" s="202">
        <v>1377610.2500141587</v>
      </c>
      <c r="J50" s="202">
        <v>1558661.7499858413</v>
      </c>
    </row>
    <row r="51" spans="1:10" x14ac:dyDescent="0.3">
      <c r="A51" s="83"/>
      <c r="B51" s="79"/>
      <c r="C51" s="18"/>
      <c r="D51" s="27"/>
      <c r="E51" s="21"/>
      <c r="F51" s="21"/>
      <c r="G51" s="21"/>
      <c r="H51" s="303"/>
      <c r="I51" s="304"/>
      <c r="J51" s="304"/>
    </row>
    <row r="52" spans="1:10" s="261" customFormat="1" ht="10.199999999999999" x14ac:dyDescent="0.2">
      <c r="A52" s="84" t="s">
        <v>8</v>
      </c>
      <c r="B52" s="79">
        <v>215557</v>
      </c>
      <c r="C52" s="26">
        <f>B52-H52</f>
        <v>7530</v>
      </c>
      <c r="D52" s="27">
        <f>C52/H52*100</f>
        <v>3.6197224398755932</v>
      </c>
      <c r="E52" s="21">
        <f>IF(B52&lt;I52,-1,IF(B52&gt;J52,1,0))</f>
        <v>0</v>
      </c>
      <c r="F52" s="21"/>
      <c r="G52" s="21"/>
      <c r="H52" s="306">
        <v>208027</v>
      </c>
      <c r="I52" s="205">
        <v>178222.02023561971</v>
      </c>
      <c r="J52" s="205">
        <v>237831.97976438029</v>
      </c>
    </row>
    <row r="53" spans="1:10" x14ac:dyDescent="0.3">
      <c r="A53" s="84" t="s">
        <v>9</v>
      </c>
      <c r="B53" s="79">
        <v>1350925</v>
      </c>
      <c r="C53" s="26">
        <f>B53-H53</f>
        <v>90816</v>
      </c>
      <c r="D53" s="27">
        <f>C53/H53*100</f>
        <v>7.2069955853025416</v>
      </c>
      <c r="E53" s="21">
        <f>IF(B53&lt;I53,-1,IF(B53&gt;J53,1,0))</f>
        <v>1</v>
      </c>
      <c r="F53" s="21"/>
      <c r="G53" s="21"/>
      <c r="H53" s="306">
        <v>1260109</v>
      </c>
      <c r="I53" s="205">
        <v>1175949.5321515158</v>
      </c>
      <c r="J53" s="205">
        <v>1344268.4678484842</v>
      </c>
    </row>
    <row r="54" spans="1:10" x14ac:dyDescent="0.3">
      <c r="A54" s="84" t="s">
        <v>10</v>
      </c>
      <c r="B54" s="79">
        <v>0</v>
      </c>
      <c r="C54" s="26">
        <v>0</v>
      </c>
      <c r="D54" s="27" t="s">
        <v>164</v>
      </c>
      <c r="E54" s="21">
        <v>0</v>
      </c>
      <c r="F54" s="21"/>
      <c r="G54" s="21"/>
      <c r="H54" s="308" t="s">
        <v>164</v>
      </c>
      <c r="I54" s="213" t="s">
        <v>164</v>
      </c>
      <c r="J54" s="213" t="s">
        <v>164</v>
      </c>
    </row>
    <row r="55" spans="1:10" x14ac:dyDescent="0.3">
      <c r="A55" s="80"/>
      <c r="B55" s="79"/>
      <c r="C55" s="18"/>
      <c r="D55" s="27"/>
      <c r="E55" s="21"/>
      <c r="F55" s="21"/>
      <c r="G55" s="21"/>
      <c r="H55" s="306"/>
      <c r="I55" s="304"/>
      <c r="J55" s="304"/>
    </row>
    <row r="56" spans="1:10" x14ac:dyDescent="0.3">
      <c r="A56" s="11" t="s">
        <v>214</v>
      </c>
      <c r="B56" s="85">
        <v>1566482</v>
      </c>
      <c r="C56" s="13">
        <f>B56-H56</f>
        <v>98346</v>
      </c>
      <c r="D56" s="14">
        <f>C56/H56*100</f>
        <v>6.6986982132445503</v>
      </c>
      <c r="E56" s="15">
        <f>IF(B56&lt;I56,-1,IF(B56&gt;J56,1,0))</f>
        <v>1</v>
      </c>
      <c r="F56" s="15"/>
      <c r="G56" s="15"/>
      <c r="H56" s="303">
        <v>1468136</v>
      </c>
      <c r="I56" s="202">
        <v>1377610.2500141587</v>
      </c>
      <c r="J56" s="202">
        <v>1558661.7499858413</v>
      </c>
    </row>
    <row r="57" spans="1:10" x14ac:dyDescent="0.3">
      <c r="A57" s="17"/>
      <c r="B57" s="86"/>
      <c r="C57" s="18"/>
      <c r="D57" s="27"/>
      <c r="E57" s="21"/>
      <c r="F57" s="21"/>
      <c r="G57" s="21"/>
      <c r="H57" s="303"/>
      <c r="I57" s="304"/>
      <c r="J57" s="304"/>
    </row>
    <row r="58" spans="1:10" x14ac:dyDescent="0.3">
      <c r="A58" s="31" t="s">
        <v>13</v>
      </c>
      <c r="B58" s="86">
        <v>1157836</v>
      </c>
      <c r="C58" s="26">
        <f>B58-H58</f>
        <v>84402</v>
      </c>
      <c r="D58" s="27">
        <f>C58/H58*100</f>
        <v>7.8628029296631183</v>
      </c>
      <c r="E58" s="21">
        <f>IF(B58&lt;I58,-1,IF(B58&gt;J58,1,0))</f>
        <v>1</v>
      </c>
      <c r="F58" s="163">
        <f t="shared" ref="F58:G61" si="9">+B58/1000</f>
        <v>1157.836</v>
      </c>
      <c r="G58" s="163">
        <f t="shared" si="9"/>
        <v>84.402000000000001</v>
      </c>
      <c r="H58" s="306">
        <v>1073434</v>
      </c>
      <c r="I58" s="205">
        <v>998069.99900697812</v>
      </c>
      <c r="J58" s="205">
        <v>1148798.0009930218</v>
      </c>
    </row>
    <row r="59" spans="1:10" s="261" customFormat="1" ht="10.199999999999999" x14ac:dyDescent="0.2">
      <c r="A59" s="31" t="s">
        <v>11</v>
      </c>
      <c r="B59" s="86">
        <v>336525</v>
      </c>
      <c r="C59" s="26">
        <f>B59-H59</f>
        <v>11820</v>
      </c>
      <c r="D59" s="27">
        <f>C59/H59*100</f>
        <v>3.6402272832263134</v>
      </c>
      <c r="E59" s="21">
        <f t="shared" ref="E59:E61" si="10">IF(B59&lt;I59,-1,IF(B59&gt;J59,1,0))</f>
        <v>0</v>
      </c>
      <c r="F59" s="163">
        <f t="shared" si="9"/>
        <v>336.52499999999998</v>
      </c>
      <c r="G59" s="163">
        <f t="shared" si="9"/>
        <v>11.82</v>
      </c>
      <c r="H59" s="306">
        <v>324705</v>
      </c>
      <c r="I59" s="205">
        <v>291282.23431426566</v>
      </c>
      <c r="J59" s="205">
        <v>358127.76568573434</v>
      </c>
    </row>
    <row r="60" spans="1:10" s="261" customFormat="1" ht="10.199999999999999" x14ac:dyDescent="0.2">
      <c r="A60" s="31" t="s">
        <v>14</v>
      </c>
      <c r="B60" s="86">
        <v>52762</v>
      </c>
      <c r="C60" s="26">
        <f>B60-H60</f>
        <v>2787</v>
      </c>
      <c r="D60" s="27">
        <f>C60/H60*100</f>
        <v>5.5767883941970986</v>
      </c>
      <c r="E60" s="21">
        <f t="shared" si="10"/>
        <v>0</v>
      </c>
      <c r="F60" s="163">
        <f t="shared" si="9"/>
        <v>52.762</v>
      </c>
      <c r="G60" s="163">
        <f t="shared" si="9"/>
        <v>2.7869999999999999</v>
      </c>
      <c r="H60" s="306">
        <v>49975</v>
      </c>
      <c r="I60" s="205">
        <v>35820.105382272988</v>
      </c>
      <c r="J60" s="205">
        <v>64129.894617727012</v>
      </c>
    </row>
    <row r="61" spans="1:10" ht="15" thickBot="1" x14ac:dyDescent="0.35">
      <c r="A61" s="31" t="s">
        <v>155</v>
      </c>
      <c r="B61" s="86">
        <v>19359</v>
      </c>
      <c r="C61" s="26">
        <f>B61-H61</f>
        <v>-663</v>
      </c>
      <c r="D61" s="27">
        <f>C61/H61*100</f>
        <v>-3.3113575067425836</v>
      </c>
      <c r="E61" s="21">
        <f t="shared" si="10"/>
        <v>0</v>
      </c>
      <c r="F61" s="163">
        <f t="shared" si="9"/>
        <v>19.359000000000002</v>
      </c>
      <c r="G61" s="163">
        <f t="shared" si="9"/>
        <v>-0.66300000000000003</v>
      </c>
      <c r="H61" s="215">
        <v>20022</v>
      </c>
      <c r="I61" s="214">
        <v>12832.64248606101</v>
      </c>
      <c r="J61" s="214">
        <v>27211.35751393899</v>
      </c>
    </row>
    <row r="62" spans="1:10" x14ac:dyDescent="0.3">
      <c r="A62" s="369" t="s">
        <v>44</v>
      </c>
      <c r="B62" s="369"/>
      <c r="C62" s="369"/>
      <c r="D62" s="369"/>
      <c r="E62" s="369"/>
      <c r="F62" s="164"/>
      <c r="G62" s="164"/>
      <c r="H62" s="261"/>
      <c r="I62" s="261"/>
      <c r="J62" s="261"/>
    </row>
    <row r="63" spans="1:10" x14ac:dyDescent="0.3">
      <c r="A63" s="365" t="s">
        <v>45</v>
      </c>
      <c r="B63" s="365"/>
      <c r="C63" s="365"/>
      <c r="D63" s="365"/>
      <c r="E63" s="365"/>
      <c r="F63" s="165"/>
      <c r="G63" s="165"/>
      <c r="H63" s="261"/>
      <c r="I63" s="261"/>
      <c r="J63" s="261"/>
    </row>
    <row r="64" spans="1:10" x14ac:dyDescent="0.3">
      <c r="A64" s="365" t="s">
        <v>166</v>
      </c>
      <c r="B64" s="365"/>
      <c r="C64" s="365"/>
      <c r="D64" s="365"/>
      <c r="E64" s="365"/>
      <c r="F64" s="165"/>
      <c r="G64" s="165"/>
      <c r="H64" s="261"/>
      <c r="I64" s="261"/>
      <c r="J64" s="261"/>
    </row>
    <row r="65" spans="1:7" x14ac:dyDescent="0.3">
      <c r="A65" s="366" t="s">
        <v>46</v>
      </c>
      <c r="B65" s="366"/>
      <c r="C65" s="366"/>
      <c r="D65" s="366"/>
      <c r="E65" s="366"/>
      <c r="F65" s="165"/>
      <c r="G65" s="165"/>
    </row>
    <row r="66" spans="1:7" x14ac:dyDescent="0.3">
      <c r="A66" s="365" t="s">
        <v>156</v>
      </c>
      <c r="B66" s="365"/>
      <c r="C66" s="365"/>
      <c r="D66" s="365"/>
      <c r="E66" s="365"/>
      <c r="F66" s="165"/>
      <c r="G66" s="165"/>
    </row>
    <row r="67" spans="1:7" x14ac:dyDescent="0.3">
      <c r="A67" s="365" t="s">
        <v>153</v>
      </c>
      <c r="B67" s="365"/>
      <c r="C67" s="365"/>
      <c r="D67" s="365"/>
      <c r="E67" s="365"/>
      <c r="F67" s="165"/>
      <c r="G67" s="165"/>
    </row>
    <row r="68" spans="1:7" ht="11.25" customHeight="1" x14ac:dyDescent="0.3">
      <c r="A68" s="344" t="s">
        <v>263</v>
      </c>
      <c r="B68" s="344"/>
      <c r="C68" s="344"/>
      <c r="D68" s="344"/>
      <c r="E68" s="344"/>
      <c r="F68" s="164"/>
      <c r="G68" s="164"/>
    </row>
    <row r="69" spans="1:7" hidden="1" x14ac:dyDescent="0.3">
      <c r="A69" s="67">
        <v>1</v>
      </c>
      <c r="B69" s="67">
        <v>-1</v>
      </c>
      <c r="C69" s="67">
        <v>0</v>
      </c>
      <c r="D69" s="261"/>
      <c r="E69" s="1"/>
      <c r="F69" s="21"/>
      <c r="G69" s="21"/>
    </row>
    <row r="70" spans="1:7" x14ac:dyDescent="0.3">
      <c r="A70" s="261"/>
      <c r="B70" s="261"/>
      <c r="C70" s="261"/>
      <c r="D70" s="261"/>
      <c r="E70" s="1"/>
      <c r="F70" s="21"/>
      <c r="G70" s="21"/>
    </row>
    <row r="71" spans="1:7" x14ac:dyDescent="0.3">
      <c r="A71" s="10"/>
      <c r="B71" s="10"/>
      <c r="C71" s="10"/>
      <c r="D71" s="10"/>
      <c r="E71" s="10"/>
      <c r="F71" s="10"/>
      <c r="G71" s="10"/>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43 E12:E15 E9:E10 E7 E17:E41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25D11-FCC0-449B-B4A2-173B4B715DB0}">
  <dimension ref="A1:J71"/>
  <sheetViews>
    <sheetView view="pageBreakPreview" topLeftCell="C1" zoomScaleNormal="100" zoomScaleSheetLayoutView="100" workbookViewId="0">
      <selection activeCell="H74" sqref="H74"/>
    </sheetView>
  </sheetViews>
  <sheetFormatPr baseColWidth="10" defaultColWidth="11.44140625" defaultRowHeight="14.4" x14ac:dyDescent="0.3"/>
  <cols>
    <col min="1" max="1" width="34.88671875" customWidth="1"/>
    <col min="2" max="4" width="9.33203125" customWidth="1"/>
    <col min="5" max="5" width="20.6640625" customWidth="1"/>
    <col min="6" max="6" width="10.109375" customWidth="1"/>
    <col min="7" max="7" width="4.5546875" bestFit="1" customWidth="1"/>
    <col min="8" max="8" width="11.44140625" customWidth="1"/>
    <col min="9" max="9" width="10" customWidth="1"/>
    <col min="10" max="10" width="11.44140625" customWidth="1"/>
  </cols>
  <sheetData>
    <row r="1" spans="1:10" x14ac:dyDescent="0.3">
      <c r="A1" s="348" t="s">
        <v>249</v>
      </c>
      <c r="B1" s="348"/>
      <c r="C1" s="348"/>
      <c r="D1" s="348"/>
      <c r="E1" s="348"/>
      <c r="F1" s="159"/>
      <c r="G1" s="159"/>
      <c r="H1" s="261"/>
      <c r="I1" s="261"/>
      <c r="J1" s="261"/>
    </row>
    <row r="2" spans="1:10" x14ac:dyDescent="0.3">
      <c r="A2" s="348" t="s">
        <v>71</v>
      </c>
      <c r="B2" s="348"/>
      <c r="C2" s="348"/>
      <c r="D2" s="348"/>
      <c r="E2" s="348"/>
      <c r="F2" s="159"/>
      <c r="G2" s="159"/>
      <c r="H2" s="261"/>
      <c r="I2" s="261"/>
      <c r="J2" s="261"/>
    </row>
    <row r="3" spans="1:10" ht="15" thickBot="1" x14ac:dyDescent="0.35">
      <c r="A3" s="349" t="str">
        <f>+'C2 urbano'!A3:E3</f>
        <v>I Trimestre 2022</v>
      </c>
      <c r="B3" s="349"/>
      <c r="C3" s="349"/>
      <c r="D3" s="349"/>
      <c r="E3" s="349"/>
      <c r="F3" s="160"/>
      <c r="G3" s="160"/>
      <c r="H3" s="345" t="s">
        <v>229</v>
      </c>
      <c r="I3" s="345"/>
      <c r="J3" s="345"/>
    </row>
    <row r="4" spans="1:10" x14ac:dyDescent="0.3">
      <c r="A4" s="360" t="s">
        <v>116</v>
      </c>
      <c r="B4" s="271" t="str">
        <f>+'C2 urbano'!B4</f>
        <v>I 2022</v>
      </c>
      <c r="C4" s="361" t="s">
        <v>74</v>
      </c>
      <c r="D4" s="361"/>
      <c r="E4" s="362" t="s">
        <v>108</v>
      </c>
      <c r="F4" s="355" t="s">
        <v>201</v>
      </c>
      <c r="G4" s="356"/>
      <c r="H4" s="363" t="s">
        <v>227</v>
      </c>
      <c r="I4" s="357" t="s">
        <v>75</v>
      </c>
      <c r="J4" s="358"/>
    </row>
    <row r="5" spans="1:10" ht="13.5" customHeight="1" thickBot="1" x14ac:dyDescent="0.35">
      <c r="A5" s="341"/>
      <c r="B5" s="6" t="str">
        <f>+'C2 urbano'!B5</f>
        <v>Ene - Mar</v>
      </c>
      <c r="C5" s="6" t="s">
        <v>49</v>
      </c>
      <c r="D5" s="6" t="s">
        <v>48</v>
      </c>
      <c r="E5" s="353"/>
      <c r="F5" s="150" t="s">
        <v>228</v>
      </c>
      <c r="G5" s="147"/>
      <c r="H5" s="347"/>
      <c r="I5" s="263" t="s">
        <v>76</v>
      </c>
      <c r="J5" s="263" t="s">
        <v>77</v>
      </c>
    </row>
    <row r="6" spans="1:10" x14ac:dyDescent="0.3">
      <c r="A6" s="70"/>
      <c r="B6" s="274"/>
      <c r="C6" s="302"/>
      <c r="D6" s="274"/>
      <c r="E6" s="1"/>
      <c r="F6" s="367"/>
      <c r="G6" s="368"/>
      <c r="H6" s="261"/>
      <c r="I6" s="22"/>
      <c r="J6" s="22"/>
    </row>
    <row r="7" spans="1:10" x14ac:dyDescent="0.3">
      <c r="A7" s="72" t="s">
        <v>1</v>
      </c>
      <c r="B7" s="73">
        <v>535594</v>
      </c>
      <c r="C7" s="13">
        <f>B7-H7</f>
        <v>11376</v>
      </c>
      <c r="D7" s="14">
        <f>C7/H7*100</f>
        <v>2.170089542900091</v>
      </c>
      <c r="E7" s="15">
        <f>IF(B7&lt;I7,-1,IF(B7&gt;J7,1,0))</f>
        <v>0</v>
      </c>
      <c r="F7" s="163">
        <f>+B7/1000</f>
        <v>535.59400000000005</v>
      </c>
      <c r="G7" s="162">
        <f>+C7/1000</f>
        <v>11.375999999999999</v>
      </c>
      <c r="H7" s="303">
        <v>524218</v>
      </c>
      <c r="I7" s="202">
        <v>502120.17941353144</v>
      </c>
      <c r="J7" s="202">
        <v>546315.82058646856</v>
      </c>
    </row>
    <row r="8" spans="1:10" x14ac:dyDescent="0.3">
      <c r="A8" s="74"/>
      <c r="B8" s="75"/>
      <c r="C8" s="19"/>
      <c r="D8" s="20"/>
      <c r="E8" s="21"/>
      <c r="F8" s="21"/>
      <c r="G8" s="21"/>
      <c r="H8" s="303"/>
      <c r="I8" s="304"/>
      <c r="J8" s="304"/>
    </row>
    <row r="9" spans="1:10" x14ac:dyDescent="0.3">
      <c r="A9" s="76" t="s">
        <v>2</v>
      </c>
      <c r="B9" s="77">
        <v>160958</v>
      </c>
      <c r="C9" s="24">
        <f>B9-H9</f>
        <v>-26504</v>
      </c>
      <c r="D9" s="20">
        <f>C9/H9*100</f>
        <v>-14.138332035292486</v>
      </c>
      <c r="E9" s="21">
        <f>IF(B9&lt;I9,-1,IF(B9&gt;J9,1,0))</f>
        <v>-1</v>
      </c>
      <c r="F9" s="163">
        <f>+B9/1000</f>
        <v>160.958</v>
      </c>
      <c r="G9" s="163">
        <f>+C9/1000</f>
        <v>-26.504000000000001</v>
      </c>
      <c r="H9" s="303">
        <v>187462</v>
      </c>
      <c r="I9" s="204">
        <v>166194.62781628087</v>
      </c>
      <c r="J9" s="204">
        <v>208729.37218371913</v>
      </c>
    </row>
    <row r="10" spans="1:10" x14ac:dyDescent="0.3">
      <c r="A10" s="78" t="s">
        <v>56</v>
      </c>
      <c r="B10" s="79">
        <v>160958</v>
      </c>
      <c r="C10" s="26">
        <f>B10-H10</f>
        <v>-26504</v>
      </c>
      <c r="D10" s="27">
        <f>C10/H10*100</f>
        <v>-14.138332035292486</v>
      </c>
      <c r="E10" s="305">
        <f>IF(B10&lt;I10,-1,IF(B10&gt;J10,1,0))</f>
        <v>-1</v>
      </c>
      <c r="F10" s="161"/>
      <c r="G10" s="162"/>
      <c r="H10" s="306">
        <v>187462</v>
      </c>
      <c r="I10" s="205">
        <v>166194.62781628087</v>
      </c>
      <c r="J10" s="205">
        <v>208729.37218371913</v>
      </c>
    </row>
    <row r="11" spans="1:10" x14ac:dyDescent="0.3">
      <c r="A11" s="78"/>
      <c r="B11" s="79"/>
      <c r="C11" s="18"/>
      <c r="D11" s="27"/>
      <c r="E11" s="21"/>
      <c r="F11" s="161"/>
      <c r="G11" s="162"/>
      <c r="H11" s="306"/>
      <c r="I11" s="304"/>
      <c r="J11" s="304"/>
    </row>
    <row r="12" spans="1:10" s="16" customFormat="1" ht="10.199999999999999" x14ac:dyDescent="0.2">
      <c r="A12" s="76" t="s">
        <v>3</v>
      </c>
      <c r="B12" s="77">
        <v>78407</v>
      </c>
      <c r="C12" s="24">
        <f>B12-H12</f>
        <v>1937</v>
      </c>
      <c r="D12" s="20">
        <f>C12/H12*100</f>
        <v>2.5330194847652674</v>
      </c>
      <c r="E12" s="184">
        <f>IF(B12&lt;I12,-1,IF(B12&gt;J12,1,0))</f>
        <v>0</v>
      </c>
      <c r="F12" s="163">
        <f>+B12/1000</f>
        <v>78.406999999999996</v>
      </c>
      <c r="G12" s="163">
        <f>+C12/1000</f>
        <v>1.9370000000000001</v>
      </c>
      <c r="H12" s="303">
        <v>76470</v>
      </c>
      <c r="I12" s="204">
        <v>67297.509655092726</v>
      </c>
      <c r="J12" s="204">
        <v>85642.490344907274</v>
      </c>
    </row>
    <row r="13" spans="1:10" x14ac:dyDescent="0.3">
      <c r="A13" s="78" t="s">
        <v>4</v>
      </c>
      <c r="B13" s="79">
        <v>37476</v>
      </c>
      <c r="C13" s="26">
        <f>B13-H13</f>
        <v>-3934</v>
      </c>
      <c r="D13" s="27">
        <f>C13/H13*100</f>
        <v>-9.5001207437816948</v>
      </c>
      <c r="E13" s="21">
        <f>IF(B13&lt;I13,-1,IF(B13&gt;J13,1,0))</f>
        <v>0</v>
      </c>
      <c r="F13" s="161"/>
      <c r="G13" s="162"/>
      <c r="H13" s="306">
        <v>41410</v>
      </c>
      <c r="I13" s="205">
        <v>34252.704667676626</v>
      </c>
      <c r="J13" s="205">
        <v>48567.295332323374</v>
      </c>
    </row>
    <row r="14" spans="1:10" x14ac:dyDescent="0.3">
      <c r="A14" s="78" t="s">
        <v>5</v>
      </c>
      <c r="B14" s="79">
        <v>32502</v>
      </c>
      <c r="C14" s="26">
        <f>B14-H14</f>
        <v>4809</v>
      </c>
      <c r="D14" s="27">
        <f>C14/H14*100</f>
        <v>17.365399198353373</v>
      </c>
      <c r="E14" s="21">
        <f>IF(B14&lt;I14,-1,IF(B14&gt;J14,1,0))</f>
        <v>1</v>
      </c>
      <c r="F14" s="161"/>
      <c r="G14" s="162"/>
      <c r="H14" s="306">
        <v>27693</v>
      </c>
      <c r="I14" s="205">
        <v>22914.188228836541</v>
      </c>
      <c r="J14" s="205">
        <v>32471.811771163459</v>
      </c>
    </row>
    <row r="15" spans="1:10" x14ac:dyDescent="0.3">
      <c r="A15" s="78" t="s">
        <v>117</v>
      </c>
      <c r="B15" s="79">
        <v>8429</v>
      </c>
      <c r="C15" s="26">
        <f>B15-H15</f>
        <v>1062</v>
      </c>
      <c r="D15" s="27">
        <f>C15/H15*100</f>
        <v>14.41563730147957</v>
      </c>
      <c r="E15" s="21">
        <f>IF(B15&lt;I15,-1,IF(B15&gt;J15,1,0))</f>
        <v>0</v>
      </c>
      <c r="F15" s="161"/>
      <c r="G15" s="162"/>
      <c r="H15" s="306">
        <v>7367</v>
      </c>
      <c r="I15" s="205">
        <v>5229.2261919659759</v>
      </c>
      <c r="J15" s="205">
        <v>9504.7738080340241</v>
      </c>
    </row>
    <row r="16" spans="1:10" x14ac:dyDescent="0.3">
      <c r="A16" s="78"/>
      <c r="B16" s="79"/>
      <c r="C16" s="18"/>
      <c r="D16" s="27"/>
      <c r="E16" s="21"/>
      <c r="F16" s="161"/>
      <c r="G16" s="162"/>
      <c r="H16" s="306"/>
      <c r="I16" s="304"/>
      <c r="J16" s="304"/>
    </row>
    <row r="17" spans="1:10" x14ac:dyDescent="0.3">
      <c r="A17" s="76" t="s">
        <v>50</v>
      </c>
      <c r="B17" s="77">
        <v>295978</v>
      </c>
      <c r="C17" s="24">
        <f t="shared" ref="C17:C26" si="0">B17-H17</f>
        <v>36806</v>
      </c>
      <c r="D17" s="20">
        <f t="shared" ref="D17:D26" si="1">C17/H17*100</f>
        <v>14.201379778679796</v>
      </c>
      <c r="E17" s="21">
        <f>IF(B17&lt;I17,-1,IF(B17&gt;J17,1,0))</f>
        <v>1</v>
      </c>
      <c r="F17" s="163">
        <f>+B17/1000</f>
        <v>295.97800000000001</v>
      </c>
      <c r="G17" s="163">
        <f>+C17/1000</f>
        <v>36.805999999999997</v>
      </c>
      <c r="H17" s="303">
        <v>259172</v>
      </c>
      <c r="I17" s="204">
        <v>242520.33098002055</v>
      </c>
      <c r="J17" s="204">
        <v>275823.66901997942</v>
      </c>
    </row>
    <row r="18" spans="1:10" x14ac:dyDescent="0.3">
      <c r="A18" s="78" t="s">
        <v>66</v>
      </c>
      <c r="B18" s="79">
        <v>69311</v>
      </c>
      <c r="C18" s="26">
        <f t="shared" si="0"/>
        <v>8784</v>
      </c>
      <c r="D18" s="27">
        <f t="shared" si="1"/>
        <v>14.512531597468897</v>
      </c>
      <c r="E18" s="21">
        <f t="shared" ref="E18:E25" si="2">IF(B18&lt;I18,-1,IF(B18&gt;J18,1,0))</f>
        <v>1</v>
      </c>
      <c r="F18" s="163">
        <f>+B18/1000</f>
        <v>69.311000000000007</v>
      </c>
      <c r="G18" s="163">
        <f t="shared" ref="G18:G26" si="3">+C18/1000</f>
        <v>8.7840000000000007</v>
      </c>
      <c r="H18" s="306">
        <v>60527</v>
      </c>
      <c r="I18" s="205">
        <v>53144.23165469963</v>
      </c>
      <c r="J18" s="205">
        <v>67909.76834530037</v>
      </c>
    </row>
    <row r="19" spans="1:10" x14ac:dyDescent="0.3">
      <c r="A19" s="78" t="s">
        <v>6</v>
      </c>
      <c r="B19" s="79">
        <v>18862</v>
      </c>
      <c r="C19" s="26">
        <f t="shared" si="0"/>
        <v>-2596</v>
      </c>
      <c r="D19" s="27">
        <f t="shared" si="1"/>
        <v>-12.098052008574891</v>
      </c>
      <c r="E19" s="21">
        <f t="shared" si="2"/>
        <v>0</v>
      </c>
      <c r="F19" s="163">
        <f t="shared" ref="F19:F26" si="4">+B19/1000</f>
        <v>18.861999999999998</v>
      </c>
      <c r="G19" s="163">
        <f t="shared" si="3"/>
        <v>-2.5960000000000001</v>
      </c>
      <c r="H19" s="306">
        <v>21458</v>
      </c>
      <c r="I19" s="205">
        <v>17556.109080170878</v>
      </c>
      <c r="J19" s="205">
        <v>25359.890919829122</v>
      </c>
    </row>
    <row r="20" spans="1:10" x14ac:dyDescent="0.3">
      <c r="A20" s="78" t="s">
        <v>67</v>
      </c>
      <c r="B20" s="79">
        <v>33346</v>
      </c>
      <c r="C20" s="26">
        <f t="shared" si="0"/>
        <v>1092</v>
      </c>
      <c r="D20" s="27">
        <f t="shared" si="1"/>
        <v>3.385626588950208</v>
      </c>
      <c r="E20" s="21">
        <f t="shared" si="2"/>
        <v>0</v>
      </c>
      <c r="F20" s="163">
        <f t="shared" si="4"/>
        <v>33.345999999999997</v>
      </c>
      <c r="G20" s="163">
        <f t="shared" si="3"/>
        <v>1.0920000000000001</v>
      </c>
      <c r="H20" s="306">
        <v>32254</v>
      </c>
      <c r="I20" s="205">
        <v>27070.343902811532</v>
      </c>
      <c r="J20" s="205">
        <v>37437.656097188468</v>
      </c>
    </row>
    <row r="21" spans="1:10" x14ac:dyDescent="0.3">
      <c r="A21" s="78" t="s">
        <v>68</v>
      </c>
      <c r="B21" s="79">
        <v>5217</v>
      </c>
      <c r="C21" s="26">
        <f t="shared" si="0"/>
        <v>1800</v>
      </c>
      <c r="D21" s="27">
        <f t="shared" si="1"/>
        <v>52.677787532923617</v>
      </c>
      <c r="E21" s="21">
        <f t="shared" si="2"/>
        <v>1</v>
      </c>
      <c r="F21" s="163">
        <f t="shared" si="4"/>
        <v>5.2169999999999996</v>
      </c>
      <c r="G21" s="163">
        <f t="shared" si="3"/>
        <v>1.8</v>
      </c>
      <c r="H21" s="306">
        <v>3417</v>
      </c>
      <c r="I21" s="205">
        <v>1907.0732325498386</v>
      </c>
      <c r="J21" s="205">
        <v>4926.9267674501616</v>
      </c>
    </row>
    <row r="22" spans="1:10" ht="21.6" x14ac:dyDescent="0.3">
      <c r="A22" s="78" t="s">
        <v>58</v>
      </c>
      <c r="B22" s="79">
        <v>33338</v>
      </c>
      <c r="C22" s="26">
        <f t="shared" si="0"/>
        <v>8794</v>
      </c>
      <c r="D22" s="27">
        <f t="shared" si="1"/>
        <v>35.829530638852674</v>
      </c>
      <c r="E22" s="21">
        <f t="shared" si="2"/>
        <v>1</v>
      </c>
      <c r="F22" s="163">
        <f t="shared" si="4"/>
        <v>33.338000000000001</v>
      </c>
      <c r="G22" s="163">
        <f t="shared" si="3"/>
        <v>8.7940000000000005</v>
      </c>
      <c r="H22" s="307">
        <v>24544</v>
      </c>
      <c r="I22" s="208">
        <v>20575.352757586352</v>
      </c>
      <c r="J22" s="208">
        <v>28512.647242413648</v>
      </c>
    </row>
    <row r="23" spans="1:10" x14ac:dyDescent="0.3">
      <c r="A23" s="78" t="s">
        <v>57</v>
      </c>
      <c r="B23" s="79">
        <v>16971</v>
      </c>
      <c r="C23" s="26">
        <f t="shared" si="0"/>
        <v>-591</v>
      </c>
      <c r="D23" s="27">
        <f t="shared" si="1"/>
        <v>-3.3652203621455414</v>
      </c>
      <c r="E23" s="21">
        <f t="shared" si="2"/>
        <v>0</v>
      </c>
      <c r="F23" s="163">
        <f t="shared" si="4"/>
        <v>16.971</v>
      </c>
      <c r="G23" s="163">
        <f t="shared" si="3"/>
        <v>-0.59099999999999997</v>
      </c>
      <c r="H23" s="306">
        <v>17562</v>
      </c>
      <c r="I23" s="205">
        <v>13874.079855908902</v>
      </c>
      <c r="J23" s="205">
        <v>21249.920144091098</v>
      </c>
    </row>
    <row r="24" spans="1:10" x14ac:dyDescent="0.3">
      <c r="A24" s="78" t="s">
        <v>38</v>
      </c>
      <c r="B24" s="79">
        <v>45678</v>
      </c>
      <c r="C24" s="26">
        <f t="shared" si="0"/>
        <v>9247</v>
      </c>
      <c r="D24" s="27">
        <f t="shared" si="1"/>
        <v>25.382229419999451</v>
      </c>
      <c r="E24" s="21">
        <f t="shared" si="2"/>
        <v>1</v>
      </c>
      <c r="F24" s="163">
        <f t="shared" si="4"/>
        <v>45.677999999999997</v>
      </c>
      <c r="G24" s="163">
        <f t="shared" si="3"/>
        <v>9.2469999999999999</v>
      </c>
      <c r="H24" s="306">
        <v>36431</v>
      </c>
      <c r="I24" s="205">
        <v>31180.146048246366</v>
      </c>
      <c r="J24" s="205">
        <v>41681.853951753634</v>
      </c>
    </row>
    <row r="25" spans="1:10" x14ac:dyDescent="0.3">
      <c r="A25" s="78" t="s">
        <v>118</v>
      </c>
      <c r="B25" s="79">
        <v>34849</v>
      </c>
      <c r="C25" s="26">
        <f t="shared" si="0"/>
        <v>4686</v>
      </c>
      <c r="D25" s="27">
        <f t="shared" si="1"/>
        <v>15.535589961210755</v>
      </c>
      <c r="E25" s="21">
        <f t="shared" si="2"/>
        <v>0</v>
      </c>
      <c r="F25" s="163">
        <f t="shared" si="4"/>
        <v>34.848999999999997</v>
      </c>
      <c r="G25" s="163">
        <f t="shared" si="3"/>
        <v>4.6859999999999999</v>
      </c>
      <c r="H25" s="306">
        <v>30163</v>
      </c>
      <c r="I25" s="205">
        <v>24777.606541898029</v>
      </c>
      <c r="J25" s="205">
        <v>35548.393458101971</v>
      </c>
    </row>
    <row r="26" spans="1:10" x14ac:dyDescent="0.3">
      <c r="A26" s="78" t="s">
        <v>59</v>
      </c>
      <c r="B26" s="79">
        <v>38406</v>
      </c>
      <c r="C26" s="26">
        <f t="shared" si="0"/>
        <v>5590</v>
      </c>
      <c r="D26" s="27">
        <f t="shared" si="1"/>
        <v>17.034373476353</v>
      </c>
      <c r="E26" s="21">
        <f>IF(B26&lt;I26,-1,IF(B26&gt;J26,1,0))</f>
        <v>1</v>
      </c>
      <c r="F26" s="163">
        <f t="shared" si="4"/>
        <v>38.405999999999999</v>
      </c>
      <c r="G26" s="163">
        <f t="shared" si="3"/>
        <v>5.59</v>
      </c>
      <c r="H26" s="306">
        <v>32816</v>
      </c>
      <c r="I26" s="205">
        <v>27871.771688306919</v>
      </c>
      <c r="J26" s="205">
        <v>37760.228311693085</v>
      </c>
    </row>
    <row r="27" spans="1:10" x14ac:dyDescent="0.3">
      <c r="A27" s="78"/>
      <c r="B27" s="79" t="s">
        <v>242</v>
      </c>
      <c r="C27" s="19"/>
      <c r="D27" s="20"/>
      <c r="E27" s="21"/>
      <c r="F27" s="161"/>
      <c r="G27" s="162"/>
      <c r="H27" s="306"/>
      <c r="I27" s="304"/>
      <c r="J27" s="304"/>
    </row>
    <row r="28" spans="1:10" x14ac:dyDescent="0.3">
      <c r="A28" s="76" t="s">
        <v>7</v>
      </c>
      <c r="B28" s="77">
        <v>251</v>
      </c>
      <c r="C28" s="24">
        <f>B28-H28</f>
        <v>-863</v>
      </c>
      <c r="D28" s="20">
        <f>C28/H28*100</f>
        <v>-77.4685816876122</v>
      </c>
      <c r="E28" s="21">
        <v>0</v>
      </c>
      <c r="F28" s="161"/>
      <c r="G28" s="162"/>
      <c r="H28" s="303">
        <v>1114</v>
      </c>
      <c r="I28" s="204">
        <v>158.78431284784506</v>
      </c>
      <c r="J28" s="204">
        <v>2069.2156871521547</v>
      </c>
    </row>
    <row r="29" spans="1:10" x14ac:dyDescent="0.3">
      <c r="A29" s="80"/>
      <c r="B29" s="77"/>
      <c r="C29" s="24"/>
      <c r="D29" s="20"/>
      <c r="E29" s="21"/>
      <c r="F29" s="161"/>
      <c r="G29" s="162"/>
      <c r="H29" s="306"/>
      <c r="I29" s="304"/>
      <c r="J29" s="304"/>
    </row>
    <row r="30" spans="1:10" x14ac:dyDescent="0.3">
      <c r="A30" s="81" t="s">
        <v>202</v>
      </c>
      <c r="B30" s="82">
        <v>535594</v>
      </c>
      <c r="C30" s="13">
        <f>B30-H30</f>
        <v>11376</v>
      </c>
      <c r="D30" s="14">
        <f>C30/H30*100</f>
        <v>2.170089542900091</v>
      </c>
      <c r="E30" s="15">
        <f t="shared" ref="E30:E40" si="5">IF(B30&lt;I30,-1,IF(B30&gt;J30,1,0))</f>
        <v>0</v>
      </c>
      <c r="F30" s="161"/>
      <c r="G30" s="162"/>
      <c r="H30" s="303">
        <v>524218</v>
      </c>
      <c r="I30" s="204">
        <v>502120.17941353144</v>
      </c>
      <c r="J30" s="204">
        <v>546315.82058646856</v>
      </c>
    </row>
    <row r="31" spans="1:10" x14ac:dyDescent="0.3">
      <c r="A31" s="80"/>
      <c r="B31" s="79"/>
      <c r="C31" s="18"/>
      <c r="D31" s="27"/>
      <c r="E31" s="21"/>
      <c r="F31" s="161"/>
      <c r="G31" s="162"/>
      <c r="H31" s="303"/>
      <c r="I31" s="204"/>
      <c r="J31" s="204"/>
    </row>
    <row r="32" spans="1:10" x14ac:dyDescent="0.3">
      <c r="A32" s="169" t="s">
        <v>203</v>
      </c>
      <c r="B32" s="79">
        <v>1367</v>
      </c>
      <c r="C32" s="26">
        <f>B32-H32</f>
        <v>-415</v>
      </c>
      <c r="D32" s="27">
        <f t="shared" ref="D32:D41" si="6">C32/H32*100</f>
        <v>-23.288439955106622</v>
      </c>
      <c r="E32" s="21">
        <f t="shared" si="5"/>
        <v>0</v>
      </c>
      <c r="F32" s="161"/>
      <c r="G32" s="162"/>
      <c r="H32" s="306">
        <v>1782</v>
      </c>
      <c r="I32" s="205">
        <v>797.34505584716476</v>
      </c>
      <c r="J32" s="205">
        <v>2766.654944152835</v>
      </c>
    </row>
    <row r="33" spans="1:10" x14ac:dyDescent="0.3">
      <c r="A33" s="84" t="s">
        <v>204</v>
      </c>
      <c r="B33" s="79">
        <v>38007</v>
      </c>
      <c r="C33" s="26">
        <f t="shared" ref="C33:C41" si="7">B33-H33</f>
        <v>10139</v>
      </c>
      <c r="D33" s="27">
        <f t="shared" si="6"/>
        <v>36.382230515286352</v>
      </c>
      <c r="E33" s="21">
        <f t="shared" si="5"/>
        <v>1</v>
      </c>
      <c r="F33" s="161"/>
      <c r="G33" s="162"/>
      <c r="H33" s="306">
        <v>27868</v>
      </c>
      <c r="I33" s="205">
        <v>23363.095571400328</v>
      </c>
      <c r="J33" s="205">
        <v>32372.904428599672</v>
      </c>
    </row>
    <row r="34" spans="1:10" s="261" customFormat="1" ht="10.199999999999999" x14ac:dyDescent="0.2">
      <c r="A34" s="84" t="s">
        <v>205</v>
      </c>
      <c r="B34" s="79">
        <v>33620</v>
      </c>
      <c r="C34" s="26">
        <f t="shared" si="7"/>
        <v>8744</v>
      </c>
      <c r="D34" s="27">
        <f t="shared" si="6"/>
        <v>35.150345714745136</v>
      </c>
      <c r="E34" s="21">
        <f t="shared" si="5"/>
        <v>1</v>
      </c>
      <c r="F34" s="161"/>
      <c r="G34" s="309"/>
      <c r="H34" s="306">
        <v>24876</v>
      </c>
      <c r="I34" s="205">
        <v>20207.073363944197</v>
      </c>
      <c r="J34" s="205">
        <v>29544.926636055803</v>
      </c>
    </row>
    <row r="35" spans="1:10" x14ac:dyDescent="0.3">
      <c r="A35" s="84" t="s">
        <v>206</v>
      </c>
      <c r="B35" s="79">
        <v>21802</v>
      </c>
      <c r="C35" s="26">
        <f t="shared" si="7"/>
        <v>-702</v>
      </c>
      <c r="D35" s="27">
        <f t="shared" si="6"/>
        <v>-3.1194454319232139</v>
      </c>
      <c r="E35" s="21">
        <f t="shared" si="5"/>
        <v>0</v>
      </c>
      <c r="F35" s="161"/>
      <c r="G35" s="162"/>
      <c r="H35" s="306">
        <v>22504</v>
      </c>
      <c r="I35" s="205">
        <v>18300.967529952704</v>
      </c>
      <c r="J35" s="205">
        <v>26707.032470047296</v>
      </c>
    </row>
    <row r="36" spans="1:10" ht="21.6" x14ac:dyDescent="0.3">
      <c r="A36" s="84" t="s">
        <v>207</v>
      </c>
      <c r="B36" s="79">
        <v>100180</v>
      </c>
      <c r="C36" s="26">
        <f t="shared" si="7"/>
        <v>17860</v>
      </c>
      <c r="D36" s="27">
        <f t="shared" si="6"/>
        <v>21.695821185617103</v>
      </c>
      <c r="E36" s="21">
        <f t="shared" si="5"/>
        <v>1</v>
      </c>
      <c r="F36" s="161"/>
      <c r="G36" s="162"/>
      <c r="H36" s="307">
        <v>82320</v>
      </c>
      <c r="I36" s="208">
        <v>74850.411973602982</v>
      </c>
      <c r="J36" s="208">
        <v>89789.588026397018</v>
      </c>
    </row>
    <row r="37" spans="1:10" ht="21.6" x14ac:dyDescent="0.3">
      <c r="A37" s="84" t="s">
        <v>208</v>
      </c>
      <c r="B37" s="79">
        <v>47822</v>
      </c>
      <c r="C37" s="26">
        <f t="shared" si="7"/>
        <v>-5098</v>
      </c>
      <c r="D37" s="27">
        <f t="shared" si="6"/>
        <v>-9.6334089191232035</v>
      </c>
      <c r="E37" s="21">
        <f t="shared" si="5"/>
        <v>0</v>
      </c>
      <c r="F37" s="161"/>
      <c r="G37" s="162"/>
      <c r="H37" s="307">
        <v>52920</v>
      </c>
      <c r="I37" s="208">
        <v>44877.298732231146</v>
      </c>
      <c r="J37" s="208">
        <v>60962.701267768854</v>
      </c>
    </row>
    <row r="38" spans="1:10" ht="21.6" x14ac:dyDescent="0.3">
      <c r="A38" s="84" t="s">
        <v>209</v>
      </c>
      <c r="B38" s="79">
        <v>51574</v>
      </c>
      <c r="C38" s="26">
        <f t="shared" si="7"/>
        <v>-6837</v>
      </c>
      <c r="D38" s="27">
        <f t="shared" si="6"/>
        <v>-11.704987074352434</v>
      </c>
      <c r="E38" s="21">
        <f t="shared" si="5"/>
        <v>-1</v>
      </c>
      <c r="F38" s="161"/>
      <c r="G38" s="162"/>
      <c r="H38" s="307">
        <v>58411</v>
      </c>
      <c r="I38" s="208">
        <v>51888.680735647722</v>
      </c>
      <c r="J38" s="208">
        <v>64933.319264352278</v>
      </c>
    </row>
    <row r="39" spans="1:10" ht="21.6" x14ac:dyDescent="0.3">
      <c r="A39" s="84" t="s">
        <v>210</v>
      </c>
      <c r="B39" s="79">
        <v>35635</v>
      </c>
      <c r="C39" s="26">
        <f t="shared" si="7"/>
        <v>-3357</v>
      </c>
      <c r="D39" s="27">
        <f t="shared" si="6"/>
        <v>-8.6094583504308577</v>
      </c>
      <c r="E39" s="21">
        <f t="shared" si="5"/>
        <v>0</v>
      </c>
      <c r="F39" s="161"/>
      <c r="G39" s="162"/>
      <c r="H39" s="307">
        <v>38992</v>
      </c>
      <c r="I39" s="208">
        <v>33459.908403404326</v>
      </c>
      <c r="J39" s="208">
        <v>44524.091596595674</v>
      </c>
    </row>
    <row r="40" spans="1:10" x14ac:dyDescent="0.3">
      <c r="A40" s="169" t="s">
        <v>211</v>
      </c>
      <c r="B40" s="79">
        <v>204052</v>
      </c>
      <c r="C40" s="26">
        <f t="shared" si="7"/>
        <v>-8310</v>
      </c>
      <c r="D40" s="27">
        <f t="shared" si="6"/>
        <v>-3.9131294676071988</v>
      </c>
      <c r="E40" s="21">
        <f t="shared" si="5"/>
        <v>0</v>
      </c>
      <c r="F40" s="161"/>
      <c r="G40" s="162"/>
      <c r="H40" s="306">
        <v>212362</v>
      </c>
      <c r="I40" s="205">
        <v>194144.62012908698</v>
      </c>
      <c r="J40" s="205">
        <v>230579.37987091302</v>
      </c>
    </row>
    <row r="41" spans="1:10" x14ac:dyDescent="0.3">
      <c r="A41" s="169" t="s">
        <v>10</v>
      </c>
      <c r="B41" s="79">
        <v>1535</v>
      </c>
      <c r="C41" s="26">
        <f t="shared" si="7"/>
        <v>-648</v>
      </c>
      <c r="D41" s="27">
        <f t="shared" si="6"/>
        <v>-29.683921209344938</v>
      </c>
      <c r="E41" s="21">
        <v>0</v>
      </c>
      <c r="F41" s="161"/>
      <c r="G41" s="162"/>
      <c r="H41" s="306">
        <v>2183</v>
      </c>
      <c r="I41" s="205">
        <v>571.59721653746351</v>
      </c>
      <c r="J41" s="205">
        <v>3794.4027834625367</v>
      </c>
    </row>
    <row r="42" spans="1:10" x14ac:dyDescent="0.3">
      <c r="A42" s="80"/>
      <c r="B42" s="77"/>
      <c r="C42" s="24"/>
      <c r="D42" s="20"/>
      <c r="E42" s="21"/>
      <c r="F42" s="161"/>
      <c r="G42" s="162"/>
      <c r="H42" s="306"/>
      <c r="I42" s="304"/>
      <c r="J42" s="304"/>
    </row>
    <row r="43" spans="1:10" x14ac:dyDescent="0.3">
      <c r="A43" s="81" t="s">
        <v>212</v>
      </c>
      <c r="B43" s="82">
        <v>535594</v>
      </c>
      <c r="C43" s="13">
        <f>B43-H43</f>
        <v>11376</v>
      </c>
      <c r="D43" s="14">
        <f>C43/H43*100</f>
        <v>2.170089542900091</v>
      </c>
      <c r="E43" s="15">
        <f>IF(B43&lt;I43,-1,IF(B43&gt;J43,1,0))</f>
        <v>0</v>
      </c>
      <c r="F43" s="15"/>
      <c r="G43" s="15"/>
      <c r="H43" s="303">
        <v>524218</v>
      </c>
      <c r="I43" s="202">
        <v>502120.17941353144</v>
      </c>
      <c r="J43" s="202">
        <v>546315.82058646856</v>
      </c>
    </row>
    <row r="44" spans="1:10" x14ac:dyDescent="0.3">
      <c r="A44" s="83"/>
      <c r="B44" s="79" t="s">
        <v>242</v>
      </c>
      <c r="C44" s="18"/>
      <c r="D44" s="27"/>
      <c r="E44" s="21"/>
      <c r="F44" s="21"/>
      <c r="G44" s="21"/>
      <c r="H44" s="303"/>
      <c r="I44" s="304"/>
      <c r="J44" s="304"/>
    </row>
    <row r="45" spans="1:10" x14ac:dyDescent="0.3">
      <c r="A45" s="84" t="s">
        <v>119</v>
      </c>
      <c r="B45" s="79">
        <v>72994</v>
      </c>
      <c r="C45" s="26">
        <f>B45-H45</f>
        <v>18468</v>
      </c>
      <c r="D45" s="27">
        <f>C45/H45*100</f>
        <v>33.870080328650552</v>
      </c>
      <c r="E45" s="21">
        <f>IF(B45&lt;I45,-1,IF(B45&gt;J45,1,0))</f>
        <v>1</v>
      </c>
      <c r="F45" s="163">
        <f t="shared" ref="F45:G47" si="8">+B45/1000</f>
        <v>72.994</v>
      </c>
      <c r="G45" s="163">
        <f t="shared" si="8"/>
        <v>18.468</v>
      </c>
      <c r="H45" s="306">
        <v>54526</v>
      </c>
      <c r="I45" s="205">
        <v>47373.457327182026</v>
      </c>
      <c r="J45" s="205">
        <v>61678.542672817974</v>
      </c>
    </row>
    <row r="46" spans="1:10" x14ac:dyDescent="0.3">
      <c r="A46" s="84" t="s">
        <v>120</v>
      </c>
      <c r="B46" s="79">
        <v>257013</v>
      </c>
      <c r="C46" s="26">
        <f>B46-H46</f>
        <v>1866</v>
      </c>
      <c r="D46" s="27">
        <f>C46/H46*100</f>
        <v>0.73134310809063008</v>
      </c>
      <c r="E46" s="21">
        <f>IF(B46&lt;I46,-1,IF(B46&gt;J46,1,0))</f>
        <v>0</v>
      </c>
      <c r="F46" s="163">
        <f t="shared" si="8"/>
        <v>257.01299999999998</v>
      </c>
      <c r="G46" s="163">
        <f t="shared" si="8"/>
        <v>1.8660000000000001</v>
      </c>
      <c r="H46" s="306">
        <v>255147</v>
      </c>
      <c r="I46" s="205">
        <v>241355.60772229763</v>
      </c>
      <c r="J46" s="205">
        <v>268938.3922777024</v>
      </c>
    </row>
    <row r="47" spans="1:10" x14ac:dyDescent="0.3">
      <c r="A47" s="84" t="s">
        <v>12</v>
      </c>
      <c r="B47" s="79">
        <v>204052</v>
      </c>
      <c r="C47" s="26">
        <f>B47-H47</f>
        <v>-8310</v>
      </c>
      <c r="D47" s="27">
        <f>C47/H47*100</f>
        <v>-3.9131294676071988</v>
      </c>
      <c r="E47" s="21">
        <f>IF(B47&lt;I47,-1,IF(B47&gt;J47,1,0))</f>
        <v>0</v>
      </c>
      <c r="F47" s="163">
        <f t="shared" si="8"/>
        <v>204.05199999999999</v>
      </c>
      <c r="G47" s="163">
        <f t="shared" si="8"/>
        <v>-8.31</v>
      </c>
      <c r="H47" s="306">
        <v>212362</v>
      </c>
      <c r="I47" s="205">
        <v>194144.62012908698</v>
      </c>
      <c r="J47" s="205">
        <v>230579.37987091302</v>
      </c>
    </row>
    <row r="48" spans="1:10" x14ac:dyDescent="0.3">
      <c r="A48" s="84" t="s">
        <v>10</v>
      </c>
      <c r="B48" s="79">
        <v>1535</v>
      </c>
      <c r="C48" s="26">
        <f>B48-H48</f>
        <v>-648</v>
      </c>
      <c r="D48" s="27">
        <f>C48/H48*100</f>
        <v>-29.683921209344938</v>
      </c>
      <c r="E48" s="21">
        <v>0</v>
      </c>
      <c r="F48" s="163"/>
      <c r="G48" s="163"/>
      <c r="H48" s="306">
        <v>2183</v>
      </c>
      <c r="I48" s="205">
        <v>571.59721653746396</v>
      </c>
      <c r="J48" s="205">
        <v>3794.4027834625358</v>
      </c>
    </row>
    <row r="49" spans="1:10" x14ac:dyDescent="0.3">
      <c r="A49" s="80"/>
      <c r="B49" s="79"/>
      <c r="C49" s="19"/>
      <c r="D49" s="20"/>
      <c r="E49" s="21"/>
      <c r="F49" s="21"/>
      <c r="G49" s="21"/>
      <c r="H49" s="306"/>
      <c r="I49" s="304"/>
      <c r="J49" s="304"/>
    </row>
    <row r="50" spans="1:10" x14ac:dyDescent="0.3">
      <c r="A50" s="81" t="s">
        <v>213</v>
      </c>
      <c r="B50" s="82">
        <v>535594</v>
      </c>
      <c r="C50" s="13">
        <f>B50-H50</f>
        <v>11376</v>
      </c>
      <c r="D50" s="14">
        <f>C50/H50*100</f>
        <v>2.170089542900091</v>
      </c>
      <c r="E50" s="15">
        <f>IF(B50&lt;I50,-1,IF(B50&gt;J50,1,0))</f>
        <v>0</v>
      </c>
      <c r="F50" s="15"/>
      <c r="G50" s="15"/>
      <c r="H50" s="303">
        <v>524218</v>
      </c>
      <c r="I50" s="202">
        <v>502120.17941353144</v>
      </c>
      <c r="J50" s="202">
        <v>546315.82058646856</v>
      </c>
    </row>
    <row r="51" spans="1:10" x14ac:dyDescent="0.3">
      <c r="A51" s="83"/>
      <c r="B51" s="79"/>
      <c r="C51" s="18"/>
      <c r="D51" s="27"/>
      <c r="E51" s="21"/>
      <c r="F51" s="21"/>
      <c r="G51" s="21"/>
      <c r="H51" s="303"/>
      <c r="I51" s="304"/>
      <c r="J51" s="304"/>
    </row>
    <row r="52" spans="1:10" x14ac:dyDescent="0.3">
      <c r="A52" s="84" t="s">
        <v>8</v>
      </c>
      <c r="B52" s="79">
        <v>65435</v>
      </c>
      <c r="C52" s="26">
        <f>B52-H52</f>
        <v>8357</v>
      </c>
      <c r="D52" s="27">
        <f>C52/H52*100</f>
        <v>14.641367952626231</v>
      </c>
      <c r="E52" s="21">
        <f>IF(B52&lt;I52,-1,IF(B52&gt;J52,1,0))</f>
        <v>1</v>
      </c>
      <c r="F52" s="21"/>
      <c r="G52" s="21"/>
      <c r="H52" s="306">
        <v>57078</v>
      </c>
      <c r="I52" s="205">
        <v>50294.860245710319</v>
      </c>
      <c r="J52" s="205">
        <v>63861.139754289681</v>
      </c>
    </row>
    <row r="53" spans="1:10" x14ac:dyDescent="0.3">
      <c r="A53" s="84" t="s">
        <v>9</v>
      </c>
      <c r="B53" s="79">
        <v>470159</v>
      </c>
      <c r="C53" s="26">
        <f>B53-H53</f>
        <v>3019</v>
      </c>
      <c r="D53" s="27">
        <f>C53/H53*100</f>
        <v>0.6462730658903113</v>
      </c>
      <c r="E53" s="21">
        <f>IF(B53&lt;I53,-1,IF(B53&gt;J53,1,0))</f>
        <v>0</v>
      </c>
      <c r="F53" s="21"/>
      <c r="G53" s="21"/>
      <c r="H53" s="306">
        <v>467140</v>
      </c>
      <c r="I53" s="205">
        <v>445382.2973214059</v>
      </c>
      <c r="J53" s="205">
        <v>488897.7026785941</v>
      </c>
    </row>
    <row r="54" spans="1:10" x14ac:dyDescent="0.3">
      <c r="A54" s="84" t="s">
        <v>10</v>
      </c>
      <c r="B54" s="79">
        <v>0</v>
      </c>
      <c r="C54" s="26">
        <v>0</v>
      </c>
      <c r="D54" s="27" t="s">
        <v>164</v>
      </c>
      <c r="E54" s="21">
        <v>0</v>
      </c>
      <c r="F54" s="21"/>
      <c r="G54" s="21"/>
      <c r="H54" s="308" t="s">
        <v>164</v>
      </c>
      <c r="I54" s="213" t="s">
        <v>164</v>
      </c>
      <c r="J54" s="213" t="s">
        <v>164</v>
      </c>
    </row>
    <row r="55" spans="1:10" x14ac:dyDescent="0.3">
      <c r="A55" s="80"/>
      <c r="B55" s="79"/>
      <c r="C55" s="18"/>
      <c r="D55" s="27"/>
      <c r="E55" s="21"/>
      <c r="F55" s="21"/>
      <c r="G55" s="21"/>
      <c r="H55" s="306"/>
      <c r="I55" s="304"/>
      <c r="J55" s="304"/>
    </row>
    <row r="56" spans="1:10" x14ac:dyDescent="0.3">
      <c r="A56" s="11" t="s">
        <v>214</v>
      </c>
      <c r="B56" s="85">
        <v>535594</v>
      </c>
      <c r="C56" s="13">
        <f>B56-H56</f>
        <v>11376</v>
      </c>
      <c r="D56" s="14">
        <f>C56/H56*100</f>
        <v>2.170089542900091</v>
      </c>
      <c r="E56" s="15">
        <f>IF(B56&lt;I56,-1,IF(B56&gt;J56,1,0))</f>
        <v>0</v>
      </c>
      <c r="F56" s="15"/>
      <c r="G56" s="15"/>
      <c r="H56" s="303">
        <v>524218</v>
      </c>
      <c r="I56" s="202">
        <v>502120.17941353144</v>
      </c>
      <c r="J56" s="202">
        <v>546315.82058646856</v>
      </c>
    </row>
    <row r="57" spans="1:10" x14ac:dyDescent="0.3">
      <c r="A57" s="17"/>
      <c r="B57" s="86"/>
      <c r="C57" s="18"/>
      <c r="D57" s="27"/>
      <c r="E57" s="21"/>
      <c r="F57" s="21"/>
      <c r="G57" s="21"/>
      <c r="H57" s="303"/>
      <c r="I57" s="304"/>
      <c r="J57" s="304"/>
    </row>
    <row r="58" spans="1:10" x14ac:dyDescent="0.3">
      <c r="A58" s="31" t="s">
        <v>13</v>
      </c>
      <c r="B58" s="86">
        <v>374398</v>
      </c>
      <c r="C58" s="26">
        <f>B58-H58</f>
        <v>11301</v>
      </c>
      <c r="D58" s="27">
        <f>C58/H58*100</f>
        <v>3.1123914546250728</v>
      </c>
      <c r="E58" s="21">
        <f>IF(B58&lt;I58,-1,IF(B58&gt;J58,1,0))</f>
        <v>0</v>
      </c>
      <c r="F58" s="163">
        <f t="shared" ref="F58:G61" si="9">+B58/1000</f>
        <v>374.39800000000002</v>
      </c>
      <c r="G58" s="163">
        <f t="shared" si="9"/>
        <v>11.301</v>
      </c>
      <c r="H58" s="306">
        <v>363097</v>
      </c>
      <c r="I58" s="205">
        <v>343857.00957488443</v>
      </c>
      <c r="J58" s="205">
        <v>382336.99042511557</v>
      </c>
    </row>
    <row r="59" spans="1:10" x14ac:dyDescent="0.3">
      <c r="A59" s="31" t="s">
        <v>11</v>
      </c>
      <c r="B59" s="86">
        <v>133900</v>
      </c>
      <c r="C59" s="26">
        <f>B59-H59</f>
        <v>644</v>
      </c>
      <c r="D59" s="27">
        <f>C59/H59*100</f>
        <v>0.48328030257549381</v>
      </c>
      <c r="E59" s="21">
        <f t="shared" ref="E59:E61" si="10">IF(B59&lt;I59,-1,IF(B59&gt;J59,1,0))</f>
        <v>0</v>
      </c>
      <c r="F59" s="163">
        <f t="shared" si="9"/>
        <v>133.9</v>
      </c>
      <c r="G59" s="163">
        <f t="shared" si="9"/>
        <v>0.64400000000000002</v>
      </c>
      <c r="H59" s="306">
        <v>133256</v>
      </c>
      <c r="I59" s="205">
        <v>123827.77942493986</v>
      </c>
      <c r="J59" s="205">
        <v>142684.22057506014</v>
      </c>
    </row>
    <row r="60" spans="1:10" x14ac:dyDescent="0.3">
      <c r="A60" s="31" t="s">
        <v>14</v>
      </c>
      <c r="B60" s="86">
        <v>14809</v>
      </c>
      <c r="C60" s="26">
        <f>B60-H60</f>
        <v>1075</v>
      </c>
      <c r="D60" s="27">
        <f>C60/H60*100</f>
        <v>7.8272899373816802</v>
      </c>
      <c r="E60" s="21">
        <f t="shared" si="10"/>
        <v>0</v>
      </c>
      <c r="F60" s="163">
        <f t="shared" si="9"/>
        <v>14.808999999999999</v>
      </c>
      <c r="G60" s="163">
        <f t="shared" si="9"/>
        <v>1.075</v>
      </c>
      <c r="H60" s="306">
        <v>13734</v>
      </c>
      <c r="I60" s="205">
        <v>10503.623781181492</v>
      </c>
      <c r="J60" s="205">
        <v>16964.376218818506</v>
      </c>
    </row>
    <row r="61" spans="1:10" ht="15" thickBot="1" x14ac:dyDescent="0.35">
      <c r="A61" s="31" t="s">
        <v>155</v>
      </c>
      <c r="B61" s="88">
        <v>12487</v>
      </c>
      <c r="C61" s="26">
        <f>B61-H61</f>
        <v>-1644</v>
      </c>
      <c r="D61" s="27">
        <f>C61/H61*100</f>
        <v>-11.633996178614394</v>
      </c>
      <c r="E61" s="21">
        <f t="shared" si="10"/>
        <v>0</v>
      </c>
      <c r="F61" s="163">
        <f t="shared" si="9"/>
        <v>12.487</v>
      </c>
      <c r="G61" s="163">
        <f t="shared" si="9"/>
        <v>-1.6439999999999999</v>
      </c>
      <c r="H61" s="215">
        <v>14131</v>
      </c>
      <c r="I61" s="214">
        <v>10711.891836336155</v>
      </c>
      <c r="J61" s="214">
        <v>17550.108163663845</v>
      </c>
    </row>
    <row r="62" spans="1:10" x14ac:dyDescent="0.3">
      <c r="A62" s="369" t="s">
        <v>44</v>
      </c>
      <c r="B62" s="369"/>
      <c r="C62" s="369"/>
      <c r="D62" s="369"/>
      <c r="E62" s="369"/>
      <c r="F62" s="164"/>
      <c r="G62" s="164"/>
      <c r="H62" s="261"/>
      <c r="I62" s="261"/>
      <c r="J62" s="261"/>
    </row>
    <row r="63" spans="1:10" x14ac:dyDescent="0.3">
      <c r="A63" s="365" t="s">
        <v>45</v>
      </c>
      <c r="B63" s="365"/>
      <c r="C63" s="365"/>
      <c r="D63" s="365"/>
      <c r="E63" s="365"/>
      <c r="F63" s="165"/>
      <c r="G63" s="165"/>
      <c r="H63" s="261"/>
      <c r="I63" s="261"/>
      <c r="J63" s="261"/>
    </row>
    <row r="64" spans="1:10" x14ac:dyDescent="0.3">
      <c r="A64" s="365" t="s">
        <v>166</v>
      </c>
      <c r="B64" s="365"/>
      <c r="C64" s="365"/>
      <c r="D64" s="365"/>
      <c r="E64" s="365"/>
      <c r="F64" s="165"/>
      <c r="G64" s="165"/>
      <c r="H64" s="261"/>
      <c r="I64" s="261"/>
      <c r="J64" s="261"/>
    </row>
    <row r="65" spans="1:7" x14ac:dyDescent="0.3">
      <c r="A65" s="366" t="s">
        <v>46</v>
      </c>
      <c r="B65" s="366"/>
      <c r="C65" s="366"/>
      <c r="D65" s="366"/>
      <c r="E65" s="366"/>
      <c r="F65" s="165"/>
      <c r="G65" s="165"/>
    </row>
    <row r="66" spans="1:7" x14ac:dyDescent="0.3">
      <c r="A66" s="365" t="s">
        <v>156</v>
      </c>
      <c r="B66" s="365"/>
      <c r="C66" s="365"/>
      <c r="D66" s="365"/>
      <c r="E66" s="365"/>
      <c r="F66" s="165"/>
      <c r="G66" s="165"/>
    </row>
    <row r="67" spans="1:7" x14ac:dyDescent="0.3">
      <c r="A67" s="365" t="s">
        <v>153</v>
      </c>
      <c r="B67" s="365"/>
      <c r="C67" s="365"/>
      <c r="D67" s="365"/>
      <c r="E67" s="365"/>
      <c r="F67" s="165"/>
      <c r="G67" s="165"/>
    </row>
    <row r="68" spans="1:7" ht="11.25" customHeight="1" x14ac:dyDescent="0.3">
      <c r="A68" s="344" t="s">
        <v>263</v>
      </c>
      <c r="B68" s="344"/>
      <c r="C68" s="344"/>
      <c r="D68" s="344"/>
      <c r="E68" s="344"/>
      <c r="F68" s="164"/>
      <c r="G68" s="164"/>
    </row>
    <row r="69" spans="1:7" hidden="1" x14ac:dyDescent="0.3">
      <c r="A69" s="67">
        <v>1</v>
      </c>
      <c r="B69" s="67">
        <v>-1</v>
      </c>
      <c r="C69" s="67">
        <v>0</v>
      </c>
      <c r="D69" s="261"/>
      <c r="E69" s="1"/>
      <c r="F69" s="21"/>
      <c r="G69" s="21"/>
    </row>
    <row r="70" spans="1:7" x14ac:dyDescent="0.3">
      <c r="A70" s="261"/>
      <c r="B70" s="261"/>
      <c r="C70" s="261"/>
      <c r="D70" s="261"/>
      <c r="E70" s="1"/>
      <c r="F70" s="21"/>
      <c r="G70" s="21"/>
    </row>
    <row r="71" spans="1:7" x14ac:dyDescent="0.3">
      <c r="A71" s="10"/>
      <c r="B71" s="10"/>
      <c r="C71" s="10"/>
      <c r="D71" s="10"/>
      <c r="E71" s="10"/>
      <c r="F71" s="10"/>
      <c r="G71" s="10"/>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12:E15 E9:E10 E7 E17:E43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71"/>
  <sheetViews>
    <sheetView view="pageBreakPreview" zoomScaleNormal="100" zoomScaleSheetLayoutView="100" workbookViewId="0">
      <pane xSplit="1" ySplit="5" topLeftCell="F42" activePane="bottomRight" state="frozen"/>
      <selection pane="topRight" activeCell="B1" sqref="B1"/>
      <selection pane="bottomLeft" activeCell="A6" sqref="A6"/>
      <selection pane="bottomRight" activeCell="I68" sqref="I68"/>
    </sheetView>
  </sheetViews>
  <sheetFormatPr baseColWidth="10" defaultColWidth="11.44140625" defaultRowHeight="10.199999999999999" x14ac:dyDescent="0.2"/>
  <cols>
    <col min="1" max="1" width="34.88671875" style="237" customWidth="1"/>
    <col min="2" max="4" width="9.33203125" style="237" customWidth="1"/>
    <col min="5" max="5" width="19.33203125" style="1" customWidth="1"/>
    <col min="6" max="6" width="10.109375" style="21" customWidth="1"/>
    <col min="7" max="7" width="5.44140625" style="21" bestFit="1" customWidth="1"/>
    <col min="8" max="8" width="11.44140625" style="237" customWidth="1"/>
    <col min="9" max="10" width="11" style="237" customWidth="1"/>
    <col min="11" max="16384" width="11.44140625" style="237"/>
  </cols>
  <sheetData>
    <row r="1" spans="1:10" x14ac:dyDescent="0.2">
      <c r="A1" s="348" t="s">
        <v>0</v>
      </c>
      <c r="B1" s="348"/>
      <c r="C1" s="348"/>
      <c r="D1" s="348"/>
      <c r="E1" s="348"/>
      <c r="F1" s="159"/>
      <c r="G1" s="159"/>
    </row>
    <row r="2" spans="1:10" x14ac:dyDescent="0.2">
      <c r="A2" s="348" t="s">
        <v>230</v>
      </c>
      <c r="B2" s="348"/>
      <c r="C2" s="348"/>
      <c r="D2" s="348"/>
      <c r="E2" s="348"/>
      <c r="F2" s="159"/>
      <c r="G2" s="159"/>
    </row>
    <row r="3" spans="1:10" ht="10.8" thickBot="1" x14ac:dyDescent="0.25">
      <c r="A3" s="349" t="str">
        <f>'C1 total'!A3:E3</f>
        <v>I Trimestre 2022</v>
      </c>
      <c r="B3" s="349"/>
      <c r="C3" s="349"/>
      <c r="D3" s="349"/>
      <c r="E3" s="349"/>
      <c r="F3" s="160"/>
      <c r="G3" s="160"/>
      <c r="H3" s="345" t="s">
        <v>229</v>
      </c>
      <c r="I3" s="345"/>
      <c r="J3" s="345"/>
    </row>
    <row r="4" spans="1:10" s="5" customFormat="1" ht="15" customHeight="1" x14ac:dyDescent="0.2">
      <c r="A4" s="340" t="s">
        <v>116</v>
      </c>
      <c r="B4" s="3" t="str">
        <f>+'C1 total'!B4</f>
        <v>I 2022</v>
      </c>
      <c r="C4" s="339" t="s">
        <v>74</v>
      </c>
      <c r="D4" s="339"/>
      <c r="E4" s="352" t="s">
        <v>108</v>
      </c>
      <c r="F4" s="355" t="s">
        <v>201</v>
      </c>
      <c r="G4" s="356"/>
      <c r="H4" s="346" t="s">
        <v>227</v>
      </c>
      <c r="I4" s="350" t="s">
        <v>75</v>
      </c>
      <c r="J4" s="351"/>
    </row>
    <row r="5" spans="1:10" s="5" customFormat="1" ht="10.8" thickBot="1" x14ac:dyDescent="0.35">
      <c r="A5" s="341"/>
      <c r="B5" s="6" t="str">
        <f>+'C1 total'!B5</f>
        <v>Ene - Mar</v>
      </c>
      <c r="C5" s="6" t="s">
        <v>49</v>
      </c>
      <c r="D5" s="6" t="s">
        <v>48</v>
      </c>
      <c r="E5" s="353"/>
      <c r="F5" s="150" t="s">
        <v>228</v>
      </c>
      <c r="G5" s="147"/>
      <c r="H5" s="347"/>
      <c r="I5" s="239" t="s">
        <v>76</v>
      </c>
      <c r="J5" s="239" t="s">
        <v>77</v>
      </c>
    </row>
    <row r="6" spans="1:10" s="5" customFormat="1" x14ac:dyDescent="0.2">
      <c r="A6" s="70"/>
      <c r="B6" s="9"/>
      <c r="C6" s="71"/>
      <c r="D6" s="9"/>
      <c r="E6" s="4"/>
      <c r="F6" s="367"/>
      <c r="G6" s="368"/>
      <c r="I6" s="22"/>
      <c r="J6" s="22"/>
    </row>
    <row r="7" spans="1:10" s="16" customFormat="1" x14ac:dyDescent="0.2">
      <c r="A7" s="72" t="s">
        <v>1</v>
      </c>
      <c r="B7" s="73">
        <v>1289944</v>
      </c>
      <c r="C7" s="13">
        <f>B7-H7</f>
        <v>29005</v>
      </c>
      <c r="D7" s="14">
        <f>C7/H7*100</f>
        <v>2.3002698782415325</v>
      </c>
      <c r="E7" s="15">
        <f>IF(B7&lt;I7,-1,IF(B7&gt;J7,1,0))</f>
        <v>0</v>
      </c>
      <c r="F7" s="161">
        <f>+B7/1000000</f>
        <v>1.289944</v>
      </c>
      <c r="G7" s="162">
        <f>+C7/1000</f>
        <v>29.004999999999999</v>
      </c>
      <c r="H7" s="211">
        <v>1260939</v>
      </c>
      <c r="I7" s="202">
        <v>1196044.4786044378</v>
      </c>
      <c r="J7" s="202">
        <v>1325833.5213955622</v>
      </c>
    </row>
    <row r="8" spans="1:10" s="16" customFormat="1" x14ac:dyDescent="0.2">
      <c r="A8" s="74"/>
      <c r="B8" s="75"/>
      <c r="C8" s="19"/>
      <c r="D8" s="20"/>
      <c r="E8" s="21"/>
      <c r="F8" s="21"/>
      <c r="G8" s="21"/>
      <c r="H8" s="211"/>
      <c r="I8" s="212"/>
      <c r="J8" s="212"/>
    </row>
    <row r="9" spans="1:10" s="16" customFormat="1" x14ac:dyDescent="0.2">
      <c r="A9" s="76" t="s">
        <v>2</v>
      </c>
      <c r="B9" s="77">
        <v>196677</v>
      </c>
      <c r="C9" s="24">
        <f>B9-H9</f>
        <v>-33256</v>
      </c>
      <c r="D9" s="20">
        <f>C9/H9*100</f>
        <v>-14.463343669677689</v>
      </c>
      <c r="E9" s="21">
        <f>IF(B9&lt;I9,-1,IF(B9&gt;J9,1,0))</f>
        <v>-1</v>
      </c>
      <c r="F9" s="163">
        <f>+B9/1000</f>
        <v>196.67699999999999</v>
      </c>
      <c r="G9" s="163">
        <f>+C9/1000</f>
        <v>-33.256</v>
      </c>
      <c r="H9" s="211">
        <v>229933</v>
      </c>
      <c r="I9" s="204">
        <v>205439.13915627962</v>
      </c>
      <c r="J9" s="204">
        <v>254426.86084372038</v>
      </c>
    </row>
    <row r="10" spans="1:10" x14ac:dyDescent="0.2">
      <c r="A10" s="78" t="s">
        <v>56</v>
      </c>
      <c r="B10" s="79">
        <v>196677</v>
      </c>
      <c r="C10" s="26">
        <f>B10-H10</f>
        <v>-33256</v>
      </c>
      <c r="D10" s="27">
        <f>C10/H10*100</f>
        <v>-14.463343669677689</v>
      </c>
      <c r="E10" s="21">
        <f t="shared" ref="E10:E26" si="0">IF(B10&lt;I10,-1,IF(B10&gt;J10,1,0))</f>
        <v>-1</v>
      </c>
      <c r="F10" s="161"/>
      <c r="G10" s="162"/>
      <c r="H10" s="87">
        <v>229933</v>
      </c>
      <c r="I10" s="205">
        <v>205439.13915627962</v>
      </c>
      <c r="J10" s="205">
        <v>254426.86084372038</v>
      </c>
    </row>
    <row r="11" spans="1:10" x14ac:dyDescent="0.2">
      <c r="A11" s="78"/>
      <c r="B11" s="176"/>
      <c r="C11" s="18"/>
      <c r="D11" s="27"/>
      <c r="E11" s="21"/>
      <c r="F11" s="161"/>
      <c r="G11" s="162"/>
      <c r="H11" s="87"/>
      <c r="I11" s="212"/>
      <c r="J11" s="212"/>
    </row>
    <row r="12" spans="1:10" s="16" customFormat="1" x14ac:dyDescent="0.2">
      <c r="A12" s="76" t="s">
        <v>3</v>
      </c>
      <c r="B12" s="77">
        <v>295782</v>
      </c>
      <c r="C12" s="24">
        <f>B12-H12</f>
        <v>4135</v>
      </c>
      <c r="D12" s="20">
        <f>C12/H12*100</f>
        <v>1.417809886609497</v>
      </c>
      <c r="E12" s="21">
        <f t="shared" si="0"/>
        <v>0</v>
      </c>
      <c r="F12" s="163">
        <f>+B12/1000</f>
        <v>295.78199999999998</v>
      </c>
      <c r="G12" s="163">
        <f>+C12/1000</f>
        <v>4.1349999999999998</v>
      </c>
      <c r="H12" s="211">
        <v>291647</v>
      </c>
      <c r="I12" s="204">
        <v>256349.12610886022</v>
      </c>
      <c r="J12" s="204">
        <v>326944.87389113981</v>
      </c>
    </row>
    <row r="13" spans="1:10" x14ac:dyDescent="0.2">
      <c r="A13" s="78" t="s">
        <v>4</v>
      </c>
      <c r="B13" s="79">
        <v>148546</v>
      </c>
      <c r="C13" s="26">
        <f>B13-H13</f>
        <v>12249</v>
      </c>
      <c r="D13" s="27">
        <f>C13/H13*100</f>
        <v>8.9869916432496684</v>
      </c>
      <c r="E13" s="21">
        <f t="shared" si="0"/>
        <v>0</v>
      </c>
      <c r="F13" s="161"/>
      <c r="G13" s="162"/>
      <c r="H13" s="87">
        <v>136297</v>
      </c>
      <c r="I13" s="205">
        <v>113739.04332119558</v>
      </c>
      <c r="J13" s="205">
        <v>158854.95667880442</v>
      </c>
    </row>
    <row r="14" spans="1:10" x14ac:dyDescent="0.2">
      <c r="A14" s="78" t="s">
        <v>5</v>
      </c>
      <c r="B14" s="79">
        <v>125575</v>
      </c>
      <c r="C14" s="26">
        <f>B14-H14</f>
        <v>-7489</v>
      </c>
      <c r="D14" s="27">
        <f>C14/H14*100</f>
        <v>-5.6281187999759519</v>
      </c>
      <c r="E14" s="21">
        <f t="shared" si="0"/>
        <v>0</v>
      </c>
      <c r="F14" s="161"/>
      <c r="G14" s="162"/>
      <c r="H14" s="87">
        <v>133064</v>
      </c>
      <c r="I14" s="205">
        <v>108089.05085703914</v>
      </c>
      <c r="J14" s="205">
        <v>158038.94914296086</v>
      </c>
    </row>
    <row r="15" spans="1:10" ht="12" x14ac:dyDescent="0.2">
      <c r="A15" s="78" t="s">
        <v>117</v>
      </c>
      <c r="B15" s="79">
        <v>21661</v>
      </c>
      <c r="C15" s="26">
        <f>B15-H15</f>
        <v>-625</v>
      </c>
      <c r="D15" s="27">
        <f>C15/H15*100</f>
        <v>-2.804451224984295</v>
      </c>
      <c r="E15" s="21">
        <f t="shared" si="0"/>
        <v>0</v>
      </c>
      <c r="F15" s="161"/>
      <c r="G15" s="162"/>
      <c r="H15" s="87">
        <v>22286</v>
      </c>
      <c r="I15" s="205">
        <v>15682.638499754119</v>
      </c>
      <c r="J15" s="205">
        <v>28889.361500245883</v>
      </c>
    </row>
    <row r="16" spans="1:10" x14ac:dyDescent="0.2">
      <c r="A16" s="78"/>
      <c r="B16" s="176"/>
      <c r="C16" s="18"/>
      <c r="D16" s="27"/>
      <c r="E16" s="21"/>
      <c r="F16" s="161"/>
      <c r="G16" s="162"/>
      <c r="H16" s="87"/>
      <c r="I16" s="212"/>
      <c r="J16" s="212"/>
    </row>
    <row r="17" spans="1:10" s="16" customFormat="1" x14ac:dyDescent="0.2">
      <c r="A17" s="76" t="s">
        <v>50</v>
      </c>
      <c r="B17" s="77">
        <v>788999</v>
      </c>
      <c r="C17" s="24">
        <f t="shared" ref="C17:C26" si="1">B17-H17</f>
        <v>63362</v>
      </c>
      <c r="D17" s="20">
        <f t="shared" ref="D17:D26" si="2">C17/H17*100</f>
        <v>8.7319141664496147</v>
      </c>
      <c r="E17" s="21">
        <f t="shared" si="0"/>
        <v>1</v>
      </c>
      <c r="F17" s="161">
        <f>+B17/1000000</f>
        <v>0.78899900000000001</v>
      </c>
      <c r="G17" s="163">
        <f>+C17/1000</f>
        <v>63.362000000000002</v>
      </c>
      <c r="H17" s="211">
        <v>725637</v>
      </c>
      <c r="I17" s="204">
        <v>679305.83751044737</v>
      </c>
      <c r="J17" s="204">
        <v>771968.16248955263</v>
      </c>
    </row>
    <row r="18" spans="1:10" x14ac:dyDescent="0.2">
      <c r="A18" s="78" t="s">
        <v>66</v>
      </c>
      <c r="B18" s="79">
        <v>229648</v>
      </c>
      <c r="C18" s="26">
        <f t="shared" si="1"/>
        <v>20788</v>
      </c>
      <c r="D18" s="27">
        <f t="shared" si="2"/>
        <v>9.9530786172555779</v>
      </c>
      <c r="E18" s="21">
        <f t="shared" si="0"/>
        <v>0</v>
      </c>
      <c r="F18" s="163">
        <f>+B18/1000</f>
        <v>229.648</v>
      </c>
      <c r="G18" s="163">
        <f t="shared" ref="G18:G26" si="3">+C18/1000</f>
        <v>20.788</v>
      </c>
      <c r="H18" s="87">
        <v>208860</v>
      </c>
      <c r="I18" s="205">
        <v>182877.25340449827</v>
      </c>
      <c r="J18" s="205">
        <v>234842.74659550173</v>
      </c>
    </row>
    <row r="19" spans="1:10" x14ac:dyDescent="0.2">
      <c r="A19" s="78" t="s">
        <v>6</v>
      </c>
      <c r="B19" s="79">
        <v>90496</v>
      </c>
      <c r="C19" s="26">
        <f t="shared" si="1"/>
        <v>-2703</v>
      </c>
      <c r="D19" s="27">
        <f t="shared" si="2"/>
        <v>-2.9002457107908883</v>
      </c>
      <c r="E19" s="21">
        <f t="shared" si="0"/>
        <v>0</v>
      </c>
      <c r="F19" s="163">
        <f t="shared" ref="F19:F26" si="4">+B19/1000</f>
        <v>90.495999999999995</v>
      </c>
      <c r="G19" s="163">
        <f t="shared" si="3"/>
        <v>-2.7029999999999998</v>
      </c>
      <c r="H19" s="87">
        <v>93199</v>
      </c>
      <c r="I19" s="205">
        <v>76300.996668496024</v>
      </c>
      <c r="J19" s="205">
        <v>110097.00333150398</v>
      </c>
    </row>
    <row r="20" spans="1:10" x14ac:dyDescent="0.2">
      <c r="A20" s="78" t="s">
        <v>67</v>
      </c>
      <c r="B20" s="79">
        <v>53637</v>
      </c>
      <c r="C20" s="26">
        <f t="shared" si="1"/>
        <v>13219</v>
      </c>
      <c r="D20" s="27">
        <f t="shared" si="2"/>
        <v>32.705725171953091</v>
      </c>
      <c r="E20" s="21">
        <f t="shared" si="0"/>
        <v>1</v>
      </c>
      <c r="F20" s="163">
        <f t="shared" si="4"/>
        <v>53.637</v>
      </c>
      <c r="G20" s="163">
        <f t="shared" si="3"/>
        <v>13.218999999999999</v>
      </c>
      <c r="H20" s="87">
        <v>40418</v>
      </c>
      <c r="I20" s="205">
        <v>31938.973471678837</v>
      </c>
      <c r="J20" s="205">
        <v>48897.026528321163</v>
      </c>
    </row>
    <row r="21" spans="1:10" x14ac:dyDescent="0.2">
      <c r="A21" s="78" t="s">
        <v>68</v>
      </c>
      <c r="B21" s="79">
        <v>20340</v>
      </c>
      <c r="C21" s="26">
        <f t="shared" si="1"/>
        <v>494</v>
      </c>
      <c r="D21" s="27">
        <f t="shared" si="2"/>
        <v>2.4891665826866873</v>
      </c>
      <c r="E21" s="21">
        <f t="shared" si="0"/>
        <v>0</v>
      </c>
      <c r="F21" s="163">
        <f t="shared" si="4"/>
        <v>20.34</v>
      </c>
      <c r="G21" s="163">
        <f t="shared" si="3"/>
        <v>0.49399999999999999</v>
      </c>
      <c r="H21" s="87">
        <v>19846</v>
      </c>
      <c r="I21" s="205">
        <v>12735.892871071726</v>
      </c>
      <c r="J21" s="205">
        <v>26956.107128928274</v>
      </c>
    </row>
    <row r="22" spans="1:10" ht="20.399999999999999" x14ac:dyDescent="0.2">
      <c r="A22" s="78" t="s">
        <v>58</v>
      </c>
      <c r="B22" s="79">
        <v>134928</v>
      </c>
      <c r="C22" s="26">
        <f t="shared" si="1"/>
        <v>13695</v>
      </c>
      <c r="D22" s="27">
        <f t="shared" si="2"/>
        <v>11.296429190072011</v>
      </c>
      <c r="E22" s="21">
        <f t="shared" si="0"/>
        <v>0</v>
      </c>
      <c r="F22" s="163">
        <f t="shared" si="4"/>
        <v>134.928</v>
      </c>
      <c r="G22" s="163">
        <f t="shared" si="3"/>
        <v>13.695</v>
      </c>
      <c r="H22" s="87">
        <v>121233</v>
      </c>
      <c r="I22" s="205">
        <v>98681.505435653307</v>
      </c>
      <c r="J22" s="205">
        <v>143784.49456434668</v>
      </c>
    </row>
    <row r="23" spans="1:10" x14ac:dyDescent="0.2">
      <c r="A23" s="78" t="s">
        <v>57</v>
      </c>
      <c r="B23" s="79">
        <v>52307</v>
      </c>
      <c r="C23" s="26">
        <f t="shared" si="1"/>
        <v>1794</v>
      </c>
      <c r="D23" s="27">
        <f t="shared" si="2"/>
        <v>3.5515609843010711</v>
      </c>
      <c r="E23" s="21">
        <f t="shared" si="0"/>
        <v>0</v>
      </c>
      <c r="F23" s="163">
        <f t="shared" si="4"/>
        <v>52.307000000000002</v>
      </c>
      <c r="G23" s="163">
        <f t="shared" si="3"/>
        <v>1.794</v>
      </c>
      <c r="H23" s="87">
        <v>50513</v>
      </c>
      <c r="I23" s="205">
        <v>39737.071409705459</v>
      </c>
      <c r="J23" s="205">
        <v>61288.928590294541</v>
      </c>
    </row>
    <row r="24" spans="1:10" x14ac:dyDescent="0.2">
      <c r="A24" s="78" t="s">
        <v>38</v>
      </c>
      <c r="B24" s="79">
        <v>69613</v>
      </c>
      <c r="C24" s="26">
        <f t="shared" si="1"/>
        <v>-4459</v>
      </c>
      <c r="D24" s="27">
        <f t="shared" si="2"/>
        <v>-6.0198185549195378</v>
      </c>
      <c r="E24" s="21">
        <f t="shared" si="0"/>
        <v>0</v>
      </c>
      <c r="F24" s="163">
        <f t="shared" si="4"/>
        <v>69.613</v>
      </c>
      <c r="G24" s="163">
        <f t="shared" si="3"/>
        <v>-4.4589999999999996</v>
      </c>
      <c r="H24" s="87">
        <v>74072</v>
      </c>
      <c r="I24" s="205">
        <v>59621.538420486882</v>
      </c>
      <c r="J24" s="205">
        <v>88522.461579513125</v>
      </c>
    </row>
    <row r="25" spans="1:10" ht="12" x14ac:dyDescent="0.2">
      <c r="A25" s="78" t="s">
        <v>118</v>
      </c>
      <c r="B25" s="79">
        <v>120111</v>
      </c>
      <c r="C25" s="26">
        <f t="shared" si="1"/>
        <v>14493</v>
      </c>
      <c r="D25" s="27">
        <f t="shared" si="2"/>
        <v>13.722092825086632</v>
      </c>
      <c r="E25" s="21">
        <f t="shared" si="0"/>
        <v>0</v>
      </c>
      <c r="F25" s="163">
        <f t="shared" si="4"/>
        <v>120.111</v>
      </c>
      <c r="G25" s="163">
        <f t="shared" si="3"/>
        <v>14.493</v>
      </c>
      <c r="H25" s="87">
        <v>105618</v>
      </c>
      <c r="I25" s="205">
        <v>88325.533873098815</v>
      </c>
      <c r="J25" s="205">
        <v>122910.46612690118</v>
      </c>
    </row>
    <row r="26" spans="1:10" x14ac:dyDescent="0.2">
      <c r="A26" s="78" t="s">
        <v>59</v>
      </c>
      <c r="B26" s="79">
        <v>17919</v>
      </c>
      <c r="C26" s="26">
        <f t="shared" si="1"/>
        <v>6041</v>
      </c>
      <c r="D26" s="27">
        <f t="shared" si="2"/>
        <v>50.858730425997642</v>
      </c>
      <c r="E26" s="21">
        <f t="shared" si="0"/>
        <v>1</v>
      </c>
      <c r="F26" s="163">
        <f t="shared" si="4"/>
        <v>17.919</v>
      </c>
      <c r="G26" s="163">
        <f t="shared" si="3"/>
        <v>6.0410000000000004</v>
      </c>
      <c r="H26" s="87">
        <v>11878</v>
      </c>
      <c r="I26" s="205">
        <v>7374.0499761681695</v>
      </c>
      <c r="J26" s="205">
        <v>16381.950023831831</v>
      </c>
    </row>
    <row r="27" spans="1:10" x14ac:dyDescent="0.2">
      <c r="A27" s="78"/>
      <c r="B27" s="79" t="s">
        <v>242</v>
      </c>
      <c r="C27" s="19"/>
      <c r="D27" s="20"/>
      <c r="E27" s="21"/>
      <c r="F27" s="161"/>
      <c r="G27" s="162"/>
      <c r="H27" s="87"/>
      <c r="I27" s="212"/>
      <c r="J27" s="212"/>
    </row>
    <row r="28" spans="1:10" s="16" customFormat="1" x14ac:dyDescent="0.2">
      <c r="A28" s="76" t="s">
        <v>7</v>
      </c>
      <c r="B28" s="77">
        <v>8486</v>
      </c>
      <c r="C28" s="24">
        <f>B28-H28</f>
        <v>-5236</v>
      </c>
      <c r="D28" s="20">
        <f>C28/H28*100</f>
        <v>-38.157702958752374</v>
      </c>
      <c r="E28" s="21">
        <v>0</v>
      </c>
      <c r="F28" s="161"/>
      <c r="G28" s="162"/>
      <c r="H28" s="211">
        <v>13722</v>
      </c>
      <c r="I28" s="204">
        <v>6362.0254198435932</v>
      </c>
      <c r="J28" s="204">
        <v>21081.974580156406</v>
      </c>
    </row>
    <row r="29" spans="1:10" x14ac:dyDescent="0.2">
      <c r="A29" s="80"/>
      <c r="B29" s="79"/>
      <c r="C29" s="18"/>
      <c r="D29" s="27"/>
      <c r="E29" s="21"/>
      <c r="H29" s="87"/>
      <c r="I29" s="212"/>
      <c r="J29" s="212"/>
    </row>
    <row r="30" spans="1:10" s="16" customFormat="1" x14ac:dyDescent="0.2">
      <c r="A30" s="81" t="s">
        <v>202</v>
      </c>
      <c r="B30" s="82">
        <v>1289944</v>
      </c>
      <c r="C30" s="13">
        <f>B30-H30</f>
        <v>29005</v>
      </c>
      <c r="D30" s="14">
        <f>C30/H30*100</f>
        <v>2.3002698782415325</v>
      </c>
      <c r="E30" s="242">
        <f t="shared" ref="E30:E40" si="5">IF(B30&lt;I30,-1,IF(B30&gt;J30,1,0))</f>
        <v>0</v>
      </c>
      <c r="F30" s="184"/>
      <c r="G30" s="184"/>
      <c r="H30" s="211">
        <v>1260939</v>
      </c>
      <c r="I30" s="204">
        <v>1196044.4786044378</v>
      </c>
      <c r="J30" s="204">
        <v>1325833.5213955622</v>
      </c>
    </row>
    <row r="31" spans="1:10" x14ac:dyDescent="0.2">
      <c r="A31" s="80"/>
      <c r="B31" s="79"/>
      <c r="C31" s="18"/>
      <c r="D31" s="27"/>
      <c r="E31" s="21"/>
      <c r="H31" s="87"/>
      <c r="I31" s="205"/>
      <c r="J31" s="205"/>
    </row>
    <row r="32" spans="1:10" x14ac:dyDescent="0.2">
      <c r="A32" s="169" t="s">
        <v>203</v>
      </c>
      <c r="B32" s="79">
        <v>8412</v>
      </c>
      <c r="C32" s="26">
        <f>B32-H32</f>
        <v>-2598</v>
      </c>
      <c r="D32" s="27">
        <f t="shared" ref="D32:D41" si="6">C32/H32*100</f>
        <v>-23.596730245231605</v>
      </c>
      <c r="E32" s="21">
        <f t="shared" si="5"/>
        <v>0</v>
      </c>
      <c r="H32" s="87">
        <v>11010</v>
      </c>
      <c r="I32" s="205">
        <v>5310.4316588810352</v>
      </c>
      <c r="J32" s="205">
        <v>16709.568341118964</v>
      </c>
    </row>
    <row r="33" spans="1:10" x14ac:dyDescent="0.2">
      <c r="A33" s="84" t="s">
        <v>204</v>
      </c>
      <c r="B33" s="79">
        <v>109684</v>
      </c>
      <c r="C33" s="26">
        <f t="shared" ref="C33:C41" si="7">B33-H33</f>
        <v>3695</v>
      </c>
      <c r="D33" s="27">
        <f t="shared" si="6"/>
        <v>3.4862108331996717</v>
      </c>
      <c r="E33" s="21">
        <f t="shared" si="5"/>
        <v>0</v>
      </c>
      <c r="H33" s="87">
        <v>105989</v>
      </c>
      <c r="I33" s="205">
        <v>89579.117806333044</v>
      </c>
      <c r="J33" s="205">
        <v>122398.88219366696</v>
      </c>
    </row>
    <row r="34" spans="1:10" x14ac:dyDescent="0.2">
      <c r="A34" s="84" t="s">
        <v>205</v>
      </c>
      <c r="B34" s="79">
        <v>135690</v>
      </c>
      <c r="C34" s="26">
        <f t="shared" si="7"/>
        <v>20813</v>
      </c>
      <c r="D34" s="27">
        <f t="shared" si="6"/>
        <v>18.11763886591746</v>
      </c>
      <c r="E34" s="21">
        <f t="shared" si="5"/>
        <v>1</v>
      </c>
      <c r="H34" s="87">
        <v>114877</v>
      </c>
      <c r="I34" s="205">
        <v>96734.565943025984</v>
      </c>
      <c r="J34" s="205">
        <v>133019.43405697402</v>
      </c>
    </row>
    <row r="35" spans="1:10" x14ac:dyDescent="0.2">
      <c r="A35" s="84" t="s">
        <v>206</v>
      </c>
      <c r="B35" s="79">
        <v>71931</v>
      </c>
      <c r="C35" s="26">
        <f t="shared" si="7"/>
        <v>4784</v>
      </c>
      <c r="D35" s="27">
        <f t="shared" si="6"/>
        <v>7.1246667758797857</v>
      </c>
      <c r="E35" s="21">
        <f t="shared" si="5"/>
        <v>0</v>
      </c>
      <c r="H35" s="87">
        <v>67147</v>
      </c>
      <c r="I35" s="205">
        <v>51502.566393911024</v>
      </c>
      <c r="J35" s="205">
        <v>82791.433606088976</v>
      </c>
    </row>
    <row r="36" spans="1:10" ht="20.399999999999999" x14ac:dyDescent="0.2">
      <c r="A36" s="84" t="s">
        <v>207</v>
      </c>
      <c r="B36" s="79">
        <v>211820</v>
      </c>
      <c r="C36" s="26">
        <f t="shared" si="7"/>
        <v>15534</v>
      </c>
      <c r="D36" s="27">
        <f t="shared" si="6"/>
        <v>7.9139622795308879</v>
      </c>
      <c r="E36" s="21">
        <f t="shared" si="5"/>
        <v>0</v>
      </c>
      <c r="H36" s="87">
        <v>196286</v>
      </c>
      <c r="I36" s="205">
        <v>173956.26933027717</v>
      </c>
      <c r="J36" s="205">
        <v>218615.73066972283</v>
      </c>
    </row>
    <row r="37" spans="1:10" ht="20.399999999999999" x14ac:dyDescent="0.2">
      <c r="A37" s="84" t="s">
        <v>208</v>
      </c>
      <c r="B37" s="79">
        <v>59597</v>
      </c>
      <c r="C37" s="26">
        <f t="shared" si="7"/>
        <v>-4021</v>
      </c>
      <c r="D37" s="27">
        <f t="shared" si="6"/>
        <v>-6.3205382124555936</v>
      </c>
      <c r="E37" s="21">
        <f t="shared" si="5"/>
        <v>0</v>
      </c>
      <c r="H37" s="87">
        <v>63618</v>
      </c>
      <c r="I37" s="205">
        <v>51414.818710030333</v>
      </c>
      <c r="J37" s="205">
        <v>75821.181289969667</v>
      </c>
    </row>
    <row r="38" spans="1:10" ht="20.399999999999999" x14ac:dyDescent="0.2">
      <c r="A38" s="84" t="s">
        <v>209</v>
      </c>
      <c r="B38" s="79">
        <v>198167</v>
      </c>
      <c r="C38" s="26">
        <f t="shared" si="7"/>
        <v>7588</v>
      </c>
      <c r="D38" s="27">
        <f t="shared" si="6"/>
        <v>3.9815509578704895</v>
      </c>
      <c r="E38" s="21">
        <f t="shared" si="5"/>
        <v>0</v>
      </c>
      <c r="H38" s="87">
        <v>190579</v>
      </c>
      <c r="I38" s="205">
        <v>165990.2762261561</v>
      </c>
      <c r="J38" s="205">
        <v>215167.7237738439</v>
      </c>
    </row>
    <row r="39" spans="1:10" ht="20.399999999999999" x14ac:dyDescent="0.2">
      <c r="A39" s="84" t="s">
        <v>210</v>
      </c>
      <c r="B39" s="79">
        <v>151140</v>
      </c>
      <c r="C39" s="26">
        <f t="shared" si="7"/>
        <v>13308</v>
      </c>
      <c r="D39" s="27">
        <f t="shared" si="6"/>
        <v>9.6552324569040575</v>
      </c>
      <c r="E39" s="21">
        <f t="shared" si="5"/>
        <v>0</v>
      </c>
      <c r="H39" s="87">
        <v>137832</v>
      </c>
      <c r="I39" s="205">
        <v>117530.98740637272</v>
      </c>
      <c r="J39" s="205">
        <v>158133.0125936273</v>
      </c>
    </row>
    <row r="40" spans="1:10" x14ac:dyDescent="0.2">
      <c r="A40" s="169" t="s">
        <v>211</v>
      </c>
      <c r="B40" s="79">
        <v>329880</v>
      </c>
      <c r="C40" s="26">
        <f t="shared" si="7"/>
        <v>-24025</v>
      </c>
      <c r="D40" s="27">
        <f t="shared" si="6"/>
        <v>-6.7885449485031293</v>
      </c>
      <c r="E40" s="21">
        <f t="shared" si="5"/>
        <v>0</v>
      </c>
      <c r="H40" s="87">
        <v>353905</v>
      </c>
      <c r="I40" s="205">
        <v>317765.01476612134</v>
      </c>
      <c r="J40" s="205">
        <v>390044.98523387866</v>
      </c>
    </row>
    <row r="41" spans="1:10" x14ac:dyDescent="0.2">
      <c r="A41" s="169" t="s">
        <v>10</v>
      </c>
      <c r="B41" s="79">
        <v>13623</v>
      </c>
      <c r="C41" s="26">
        <f t="shared" si="7"/>
        <v>-6073</v>
      </c>
      <c r="D41" s="27">
        <f t="shared" si="6"/>
        <v>-30.833671811535336</v>
      </c>
      <c r="E41" s="21">
        <v>0</v>
      </c>
      <c r="H41" s="87">
        <v>19696</v>
      </c>
      <c r="I41" s="205">
        <v>10232.207505559008</v>
      </c>
      <c r="J41" s="205">
        <v>29159.79249444099</v>
      </c>
    </row>
    <row r="42" spans="1:10" x14ac:dyDescent="0.2">
      <c r="A42" s="80"/>
      <c r="B42" s="79"/>
      <c r="C42" s="18"/>
      <c r="D42" s="27"/>
      <c r="E42" s="21"/>
      <c r="H42" s="87"/>
      <c r="I42" s="212"/>
      <c r="J42" s="212"/>
    </row>
    <row r="43" spans="1:10" s="16" customFormat="1" x14ac:dyDescent="0.2">
      <c r="A43" s="81" t="s">
        <v>212</v>
      </c>
      <c r="B43" s="82">
        <v>1289944</v>
      </c>
      <c r="C43" s="13">
        <f>B43-H43</f>
        <v>29005</v>
      </c>
      <c r="D43" s="14">
        <f>C43/H43*100</f>
        <v>2.3002698782415325</v>
      </c>
      <c r="E43" s="15">
        <f>IF(B43&lt;I43,-1,IF(B43&gt;J43,1,0))</f>
        <v>0</v>
      </c>
      <c r="F43" s="15"/>
      <c r="G43" s="15"/>
      <c r="H43" s="211">
        <v>1260939</v>
      </c>
      <c r="I43" s="202">
        <v>1196044.4786044378</v>
      </c>
      <c r="J43" s="202">
        <v>1325833.5213955622</v>
      </c>
    </row>
    <row r="44" spans="1:10" s="16" customFormat="1" x14ac:dyDescent="0.2">
      <c r="A44" s="83"/>
      <c r="B44" s="79" t="s">
        <v>242</v>
      </c>
      <c r="C44" s="18"/>
      <c r="D44" s="27"/>
      <c r="E44" s="21"/>
      <c r="F44" s="21"/>
      <c r="G44" s="21"/>
      <c r="H44" s="211"/>
      <c r="I44" s="212"/>
      <c r="J44" s="212"/>
    </row>
    <row r="45" spans="1:10" s="16" customFormat="1" ht="12" x14ac:dyDescent="0.2">
      <c r="A45" s="84" t="s">
        <v>119</v>
      </c>
      <c r="B45" s="79">
        <v>253786</v>
      </c>
      <c r="C45" s="26">
        <f>B45-H45</f>
        <v>21910</v>
      </c>
      <c r="D45" s="27">
        <f>C45/H45*100</f>
        <v>9.4490158533009012</v>
      </c>
      <c r="E45" s="21">
        <f>IF(B45&lt;I45,-1,IF(B45&gt;J45,1,0))</f>
        <v>0</v>
      </c>
      <c r="F45" s="163">
        <f t="shared" ref="F45:G47" si="8">+B45/1000</f>
        <v>253.786</v>
      </c>
      <c r="G45" s="163">
        <f t="shared" si="8"/>
        <v>21.91</v>
      </c>
      <c r="H45" s="87">
        <v>231876</v>
      </c>
      <c r="I45" s="205">
        <v>204827.75596483244</v>
      </c>
      <c r="J45" s="205">
        <v>258924.24403516756</v>
      </c>
    </row>
    <row r="46" spans="1:10" ht="12" x14ac:dyDescent="0.2">
      <c r="A46" s="84" t="s">
        <v>120</v>
      </c>
      <c r="B46" s="79">
        <v>692655</v>
      </c>
      <c r="C46" s="26">
        <f>B46-H46</f>
        <v>37193</v>
      </c>
      <c r="D46" s="27">
        <f>C46/H46*100</f>
        <v>5.6743182671154084</v>
      </c>
      <c r="E46" s="21">
        <f>IF(B46&lt;I46,-1,IF(B46&gt;J46,1,0))</f>
        <v>0</v>
      </c>
      <c r="F46" s="163">
        <f t="shared" si="8"/>
        <v>692.65499999999997</v>
      </c>
      <c r="G46" s="163">
        <f t="shared" si="8"/>
        <v>37.192999999999998</v>
      </c>
      <c r="H46" s="87">
        <v>655462</v>
      </c>
      <c r="I46" s="205">
        <v>614499.5827565142</v>
      </c>
      <c r="J46" s="205">
        <v>696424.4172434858</v>
      </c>
    </row>
    <row r="47" spans="1:10" s="16" customFormat="1" x14ac:dyDescent="0.2">
      <c r="A47" s="84" t="s">
        <v>12</v>
      </c>
      <c r="B47" s="79">
        <v>329880</v>
      </c>
      <c r="C47" s="26">
        <f>B47-H47</f>
        <v>-24025</v>
      </c>
      <c r="D47" s="27">
        <f>C47/H47*100</f>
        <v>-6.7885449485031293</v>
      </c>
      <c r="E47" s="21">
        <f>IF(B47&lt;I47,-1,IF(B47&gt;J47,1,0))</f>
        <v>0</v>
      </c>
      <c r="F47" s="163">
        <f t="shared" si="8"/>
        <v>329.88</v>
      </c>
      <c r="G47" s="163">
        <f t="shared" si="8"/>
        <v>-24.024999999999999</v>
      </c>
      <c r="H47" s="87">
        <v>353905</v>
      </c>
      <c r="I47" s="205">
        <v>317704.72268057644</v>
      </c>
      <c r="J47" s="205">
        <v>390105.27731942356</v>
      </c>
    </row>
    <row r="48" spans="1:10" s="16" customFormat="1" x14ac:dyDescent="0.2">
      <c r="A48" s="84" t="s">
        <v>10</v>
      </c>
      <c r="B48" s="79">
        <v>13623</v>
      </c>
      <c r="C48" s="26">
        <f>B48-H48</f>
        <v>-6073</v>
      </c>
      <c r="D48" s="27">
        <f>C48/H48*100</f>
        <v>-30.833671811535336</v>
      </c>
      <c r="E48" s="21">
        <v>0</v>
      </c>
      <c r="F48" s="163"/>
      <c r="G48" s="163"/>
      <c r="H48" s="87">
        <v>19696</v>
      </c>
      <c r="I48" s="205">
        <v>10218.20788175569</v>
      </c>
      <c r="J48" s="205">
        <v>29173.79211824431</v>
      </c>
    </row>
    <row r="49" spans="1:12" x14ac:dyDescent="0.2">
      <c r="A49" s="80"/>
      <c r="B49" s="79"/>
      <c r="C49" s="19"/>
      <c r="D49" s="20"/>
      <c r="E49" s="21"/>
      <c r="H49" s="87"/>
      <c r="I49" s="212"/>
      <c r="J49" s="212"/>
    </row>
    <row r="50" spans="1:12" s="16" customFormat="1" x14ac:dyDescent="0.2">
      <c r="A50" s="81" t="s">
        <v>213</v>
      </c>
      <c r="B50" s="82">
        <v>1289944</v>
      </c>
      <c r="C50" s="13">
        <f>B50-H50</f>
        <v>29005</v>
      </c>
      <c r="D50" s="14">
        <f>C50/H50*100</f>
        <v>2.3002698782415325</v>
      </c>
      <c r="E50" s="15">
        <f>IF(B50&lt;I50,-1,IF(B50&gt;J50,1,0))</f>
        <v>0</v>
      </c>
      <c r="F50" s="15"/>
      <c r="G50" s="15"/>
      <c r="H50" s="211">
        <v>1260939</v>
      </c>
      <c r="I50" s="202">
        <v>1196044.4786044378</v>
      </c>
      <c r="J50" s="202">
        <v>1325833.5213955622</v>
      </c>
    </row>
    <row r="51" spans="1:12" s="16" customFormat="1" x14ac:dyDescent="0.2">
      <c r="A51" s="83"/>
      <c r="B51" s="79"/>
      <c r="C51" s="18"/>
      <c r="D51" s="27"/>
      <c r="E51" s="21"/>
      <c r="F51" s="21"/>
      <c r="G51" s="21"/>
      <c r="H51" s="211"/>
      <c r="I51" s="212"/>
      <c r="J51" s="212"/>
    </row>
    <row r="52" spans="1:12" x14ac:dyDescent="0.2">
      <c r="A52" s="84" t="s">
        <v>8</v>
      </c>
      <c r="B52" s="79">
        <v>120637</v>
      </c>
      <c r="C52" s="26">
        <f>B52-H52</f>
        <v>-11595</v>
      </c>
      <c r="D52" s="27">
        <f>C52/H52*100</f>
        <v>-8.7686792909431901</v>
      </c>
      <c r="E52" s="21">
        <f>IF(B52&lt;I52,-1,IF(B52&gt;J52,1,0))</f>
        <v>0</v>
      </c>
      <c r="H52" s="87">
        <v>132232</v>
      </c>
      <c r="I52" s="205">
        <v>112781.23219010513</v>
      </c>
      <c r="J52" s="205">
        <v>151682.76780989487</v>
      </c>
    </row>
    <row r="53" spans="1:12" x14ac:dyDescent="0.2">
      <c r="A53" s="84" t="s">
        <v>9</v>
      </c>
      <c r="B53" s="79">
        <v>1169307</v>
      </c>
      <c r="C53" s="26">
        <f>B53-H53</f>
        <v>40600</v>
      </c>
      <c r="D53" s="27">
        <f>C53/H53*100</f>
        <v>3.597036254758764</v>
      </c>
      <c r="E53" s="21">
        <f>IF(B53&lt;I53,-1,IF(B53&gt;J53,1,0))</f>
        <v>0</v>
      </c>
      <c r="H53" s="87">
        <v>1128707</v>
      </c>
      <c r="I53" s="205">
        <v>1068333.3815961147</v>
      </c>
      <c r="J53" s="205">
        <v>1189080.6184038853</v>
      </c>
    </row>
    <row r="54" spans="1:12" x14ac:dyDescent="0.2">
      <c r="A54" s="84" t="s">
        <v>10</v>
      </c>
      <c r="B54" s="79">
        <v>0</v>
      </c>
      <c r="C54" s="26">
        <v>0</v>
      </c>
      <c r="D54" s="27" t="s">
        <v>164</v>
      </c>
      <c r="E54" s="21">
        <v>0</v>
      </c>
      <c r="H54" s="41" t="s">
        <v>164</v>
      </c>
      <c r="I54" s="213" t="s">
        <v>164</v>
      </c>
      <c r="J54" s="213" t="s">
        <v>164</v>
      </c>
    </row>
    <row r="55" spans="1:12" x14ac:dyDescent="0.2">
      <c r="A55" s="80"/>
      <c r="B55" s="79"/>
      <c r="C55" s="18"/>
      <c r="D55" s="27"/>
      <c r="E55" s="21"/>
      <c r="H55" s="87"/>
      <c r="I55" s="212"/>
      <c r="J55" s="212"/>
    </row>
    <row r="56" spans="1:12" s="16" customFormat="1" x14ac:dyDescent="0.2">
      <c r="A56" s="11" t="s">
        <v>214</v>
      </c>
      <c r="B56" s="85">
        <v>1289944</v>
      </c>
      <c r="C56" s="13">
        <f>B56-H56</f>
        <v>29005</v>
      </c>
      <c r="D56" s="14">
        <f>C56/H56*100</f>
        <v>2.3002698782415325</v>
      </c>
      <c r="E56" s="15">
        <f>IF(B56&lt;I56,-1,IF(B56&gt;J56,1,0))</f>
        <v>0</v>
      </c>
      <c r="F56" s="15"/>
      <c r="G56" s="15"/>
      <c r="H56" s="211">
        <v>1260939</v>
      </c>
      <c r="I56" s="202">
        <v>1196044.4786044378</v>
      </c>
      <c r="J56" s="202">
        <v>1325833.5213955622</v>
      </c>
    </row>
    <row r="57" spans="1:12" s="16" customFormat="1" x14ac:dyDescent="0.2">
      <c r="A57" s="17"/>
      <c r="B57" s="86"/>
      <c r="C57" s="18"/>
      <c r="D57" s="27"/>
      <c r="E57" s="21"/>
      <c r="F57" s="21"/>
      <c r="G57" s="21"/>
      <c r="H57" s="211"/>
      <c r="I57" s="212"/>
      <c r="J57" s="212"/>
    </row>
    <row r="58" spans="1:12" x14ac:dyDescent="0.2">
      <c r="A58" s="31" t="s">
        <v>13</v>
      </c>
      <c r="B58" s="86">
        <v>910781</v>
      </c>
      <c r="C58" s="26">
        <f>B58-H58</f>
        <v>28387</v>
      </c>
      <c r="D58" s="27">
        <f>C58/H58*100</f>
        <v>3.2170436335695842</v>
      </c>
      <c r="E58" s="21">
        <f>IF(B58&lt;I58,-1,IF(B58&gt;J58,1,0))</f>
        <v>0</v>
      </c>
      <c r="F58" s="163">
        <f t="shared" ref="F58:G61" si="9">+B58/1000</f>
        <v>910.78099999999995</v>
      </c>
      <c r="G58" s="163">
        <f t="shared" si="9"/>
        <v>28.387</v>
      </c>
      <c r="H58" s="87">
        <v>882394</v>
      </c>
      <c r="I58" s="205">
        <v>826572.22614068305</v>
      </c>
      <c r="J58" s="205">
        <v>938215.77385931695</v>
      </c>
      <c r="K58" s="68"/>
    </row>
    <row r="59" spans="1:12" x14ac:dyDescent="0.2">
      <c r="A59" s="31" t="s">
        <v>11</v>
      </c>
      <c r="B59" s="86">
        <v>313744</v>
      </c>
      <c r="C59" s="26">
        <f>B59-H59</f>
        <v>-6810</v>
      </c>
      <c r="D59" s="27">
        <f>C59/H59*100</f>
        <v>-2.1244470510428819</v>
      </c>
      <c r="E59" s="21">
        <f>IF(B59&lt;I59,-1,IF(B59&gt;J59,1,0))</f>
        <v>0</v>
      </c>
      <c r="F59" s="163">
        <f t="shared" si="9"/>
        <v>313.74400000000003</v>
      </c>
      <c r="G59" s="163">
        <f t="shared" si="9"/>
        <v>-6.81</v>
      </c>
      <c r="H59" s="87">
        <v>320554</v>
      </c>
      <c r="I59" s="205">
        <v>293093.70277180453</v>
      </c>
      <c r="J59" s="205">
        <v>348014.29722819547</v>
      </c>
      <c r="K59" s="87"/>
      <c r="L59" s="87"/>
    </row>
    <row r="60" spans="1:12" x14ac:dyDescent="0.2">
      <c r="A60" s="31" t="s">
        <v>14</v>
      </c>
      <c r="B60" s="86">
        <v>51990</v>
      </c>
      <c r="C60" s="26">
        <f>B60-H60</f>
        <v>6948</v>
      </c>
      <c r="D60" s="27">
        <f>C60/H60*100</f>
        <v>15.425602770747302</v>
      </c>
      <c r="E60" s="21">
        <f>IF(B60&lt;I60,-1,IF(B60&gt;J60,1,0))</f>
        <v>0</v>
      </c>
      <c r="F60" s="163">
        <f t="shared" si="9"/>
        <v>51.99</v>
      </c>
      <c r="G60" s="163">
        <f t="shared" si="9"/>
        <v>6.9480000000000004</v>
      </c>
      <c r="H60" s="87">
        <v>45042</v>
      </c>
      <c r="I60" s="205">
        <v>34475.28597555052</v>
      </c>
      <c r="J60" s="205">
        <v>55608.71402444948</v>
      </c>
      <c r="L60" s="87"/>
    </row>
    <row r="61" spans="1:12" ht="12.6" thickBot="1" x14ac:dyDescent="0.25">
      <c r="A61" s="31" t="s">
        <v>155</v>
      </c>
      <c r="B61" s="88">
        <v>13429</v>
      </c>
      <c r="C61" s="26">
        <f>B61-H61</f>
        <v>480</v>
      </c>
      <c r="D61" s="27">
        <f>C61/H61*100</f>
        <v>3.7068499498030731</v>
      </c>
      <c r="E61" s="21">
        <f>IF(B61&lt;I61,-1,IF(B61&gt;J61,1,0))</f>
        <v>0</v>
      </c>
      <c r="F61" s="163">
        <f t="shared" si="9"/>
        <v>13.429</v>
      </c>
      <c r="G61" s="163">
        <f t="shared" si="9"/>
        <v>0.48</v>
      </c>
      <c r="H61" s="215">
        <v>12949</v>
      </c>
      <c r="I61" s="214">
        <v>8921.8523951423977</v>
      </c>
      <c r="J61" s="214">
        <v>16976.147604857601</v>
      </c>
    </row>
    <row r="62" spans="1:12" x14ac:dyDescent="0.2">
      <c r="A62" s="364" t="s">
        <v>44</v>
      </c>
      <c r="B62" s="364"/>
      <c r="C62" s="364"/>
      <c r="D62" s="364"/>
      <c r="E62" s="364"/>
      <c r="F62" s="164"/>
      <c r="G62" s="164"/>
      <c r="H62" s="87"/>
      <c r="I62" s="87"/>
      <c r="J62" s="87"/>
    </row>
    <row r="63" spans="1:12" x14ac:dyDescent="0.2">
      <c r="A63" s="365" t="s">
        <v>45</v>
      </c>
      <c r="B63" s="365"/>
      <c r="C63" s="365"/>
      <c r="D63" s="365"/>
      <c r="E63" s="365"/>
      <c r="F63" s="165"/>
      <c r="G63" s="165"/>
      <c r="H63" s="87"/>
      <c r="I63" s="87"/>
      <c r="J63" s="87"/>
    </row>
    <row r="64" spans="1:12" x14ac:dyDescent="0.2">
      <c r="A64" s="365" t="s">
        <v>166</v>
      </c>
      <c r="B64" s="365"/>
      <c r="C64" s="365"/>
      <c r="D64" s="365"/>
      <c r="E64" s="365"/>
      <c r="F64" s="165"/>
      <c r="G64" s="165"/>
      <c r="H64" s="87"/>
      <c r="I64" s="87"/>
      <c r="J64" s="87"/>
    </row>
    <row r="65" spans="1:10" x14ac:dyDescent="0.2">
      <c r="A65" s="366" t="s">
        <v>46</v>
      </c>
      <c r="B65" s="366"/>
      <c r="C65" s="366"/>
      <c r="D65" s="366"/>
      <c r="E65" s="366"/>
      <c r="F65" s="165"/>
      <c r="G65" s="165"/>
      <c r="H65" s="87"/>
      <c r="I65" s="87"/>
      <c r="J65" s="87"/>
    </row>
    <row r="66" spans="1:10" x14ac:dyDescent="0.2">
      <c r="A66" s="365" t="s">
        <v>156</v>
      </c>
      <c r="B66" s="365"/>
      <c r="C66" s="365"/>
      <c r="D66" s="365"/>
      <c r="E66" s="365"/>
      <c r="F66" s="165"/>
      <c r="G66" s="165"/>
      <c r="H66" s="87"/>
      <c r="I66" s="87"/>
      <c r="J66" s="87"/>
    </row>
    <row r="67" spans="1:10" x14ac:dyDescent="0.2">
      <c r="A67" s="365" t="s">
        <v>153</v>
      </c>
      <c r="B67" s="365"/>
      <c r="C67" s="365"/>
      <c r="D67" s="365"/>
      <c r="E67" s="365"/>
      <c r="F67" s="165"/>
      <c r="G67" s="165"/>
      <c r="H67" s="87"/>
      <c r="I67" s="87"/>
      <c r="J67" s="87"/>
    </row>
    <row r="68" spans="1:10" ht="11.25" customHeight="1" x14ac:dyDescent="0.2">
      <c r="A68" s="344" t="s">
        <v>263</v>
      </c>
      <c r="B68" s="344"/>
      <c r="C68" s="344"/>
      <c r="D68" s="344"/>
      <c r="E68" s="344"/>
      <c r="F68" s="164"/>
      <c r="G68" s="164"/>
      <c r="H68" s="87"/>
      <c r="I68" s="87"/>
      <c r="J68" s="87"/>
    </row>
    <row r="69" spans="1:10" hidden="1" x14ac:dyDescent="0.2">
      <c r="A69" s="67">
        <v>1</v>
      </c>
      <c r="B69" s="67">
        <v>-1</v>
      </c>
      <c r="C69" s="67">
        <v>0</v>
      </c>
      <c r="H69" s="87"/>
      <c r="I69" s="87"/>
      <c r="J69" s="87"/>
    </row>
    <row r="70" spans="1:10" x14ac:dyDescent="0.2">
      <c r="H70" s="87"/>
      <c r="I70" s="87"/>
      <c r="J70" s="87"/>
    </row>
    <row r="71" spans="1:10" x14ac:dyDescent="0.2">
      <c r="H71" s="87"/>
      <c r="I71" s="87"/>
      <c r="J71" s="87"/>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A69:C69 E58:E61 E56:G56 E52:G54 E50:G50 E43:G43 E7 E45:E48 E9:E41">
    <cfRule type="iconSet" priority="3">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71"/>
  <sheetViews>
    <sheetView view="pageBreakPreview" zoomScaleNormal="100" zoomScaleSheetLayoutView="100" workbookViewId="0">
      <pane xSplit="1" ySplit="5" topLeftCell="F6" activePane="bottomRight" state="frozen"/>
      <selection pane="topRight" activeCell="B1" sqref="B1"/>
      <selection pane="bottomLeft" activeCell="A6" sqref="A6"/>
      <selection pane="bottomRight" activeCell="H46" sqref="H46"/>
    </sheetView>
  </sheetViews>
  <sheetFormatPr baseColWidth="10" defaultColWidth="11.44140625" defaultRowHeight="10.199999999999999" x14ac:dyDescent="0.2"/>
  <cols>
    <col min="1" max="1" width="34.88671875" style="237" customWidth="1"/>
    <col min="2" max="4" width="9.33203125" style="237" customWidth="1"/>
    <col min="5" max="5" width="19.33203125" style="1" customWidth="1"/>
    <col min="6" max="6" width="10.109375" style="21" customWidth="1"/>
    <col min="7" max="7" width="5.44140625" style="21" bestFit="1" customWidth="1"/>
    <col min="8" max="8" width="11.44140625" style="237" customWidth="1"/>
    <col min="9" max="10" width="11" style="237" customWidth="1"/>
    <col min="11" max="16384" width="11.44140625" style="237"/>
  </cols>
  <sheetData>
    <row r="1" spans="1:10" x14ac:dyDescent="0.2">
      <c r="A1" s="348" t="s">
        <v>0</v>
      </c>
      <c r="B1" s="348"/>
      <c r="C1" s="348"/>
      <c r="D1" s="348"/>
      <c r="E1" s="348"/>
      <c r="F1" s="159"/>
      <c r="G1" s="159"/>
    </row>
    <row r="2" spans="1:10" x14ac:dyDescent="0.2">
      <c r="A2" s="348" t="s">
        <v>64</v>
      </c>
      <c r="B2" s="348"/>
      <c r="C2" s="348"/>
      <c r="D2" s="348"/>
      <c r="E2" s="348"/>
      <c r="F2" s="159"/>
      <c r="G2" s="159"/>
    </row>
    <row r="3" spans="1:10" ht="10.8" thickBot="1" x14ac:dyDescent="0.25">
      <c r="A3" s="349" t="str">
        <f>'C1 total'!A3:E3</f>
        <v>I Trimestre 2022</v>
      </c>
      <c r="B3" s="349"/>
      <c r="C3" s="349"/>
      <c r="D3" s="349"/>
      <c r="E3" s="349"/>
      <c r="F3" s="160"/>
      <c r="G3" s="160"/>
      <c r="H3" s="345" t="s">
        <v>229</v>
      </c>
      <c r="I3" s="345"/>
      <c r="J3" s="345"/>
    </row>
    <row r="4" spans="1:10" s="5" customFormat="1" ht="15" customHeight="1" x14ac:dyDescent="0.2">
      <c r="A4" s="340" t="s">
        <v>116</v>
      </c>
      <c r="B4" s="3" t="str">
        <f>+'C1 total'!B4</f>
        <v>I 2022</v>
      </c>
      <c r="C4" s="339" t="s">
        <v>74</v>
      </c>
      <c r="D4" s="339"/>
      <c r="E4" s="352" t="s">
        <v>108</v>
      </c>
      <c r="F4" s="355" t="s">
        <v>201</v>
      </c>
      <c r="G4" s="356"/>
      <c r="H4" s="346" t="s">
        <v>227</v>
      </c>
      <c r="I4" s="350" t="s">
        <v>75</v>
      </c>
      <c r="J4" s="351"/>
    </row>
    <row r="5" spans="1:10" s="5" customFormat="1" ht="10.8" thickBot="1" x14ac:dyDescent="0.35">
      <c r="A5" s="341"/>
      <c r="B5" s="6" t="str">
        <f>+'C1 total'!B5</f>
        <v>Ene - Mar</v>
      </c>
      <c r="C5" s="6" t="s">
        <v>49</v>
      </c>
      <c r="D5" s="6" t="s">
        <v>48</v>
      </c>
      <c r="E5" s="353"/>
      <c r="F5" s="150" t="s">
        <v>228</v>
      </c>
      <c r="G5" s="147"/>
      <c r="H5" s="347"/>
      <c r="I5" s="239" t="s">
        <v>76</v>
      </c>
      <c r="J5" s="239" t="s">
        <v>77</v>
      </c>
    </row>
    <row r="6" spans="1:10" s="5" customFormat="1" x14ac:dyDescent="0.2">
      <c r="A6" s="70"/>
      <c r="B6" s="9"/>
      <c r="C6" s="71"/>
      <c r="D6" s="9"/>
      <c r="E6" s="4"/>
      <c r="F6" s="367"/>
      <c r="G6" s="368"/>
      <c r="I6" s="22"/>
      <c r="J6" s="22"/>
    </row>
    <row r="7" spans="1:10" s="16" customFormat="1" x14ac:dyDescent="0.2">
      <c r="A7" s="72" t="s">
        <v>1</v>
      </c>
      <c r="B7" s="73">
        <v>812132</v>
      </c>
      <c r="C7" s="13">
        <f>B7-H7</f>
        <v>80717</v>
      </c>
      <c r="D7" s="14">
        <f>C7/H7*100</f>
        <v>11.035732108310603</v>
      </c>
      <c r="E7" s="15">
        <f>IF(B7&lt;I7,-1,IF(B7&gt;J7,1,0))</f>
        <v>1</v>
      </c>
      <c r="F7" s="161">
        <f>+B7/1000000</f>
        <v>0.81213199999999997</v>
      </c>
      <c r="G7" s="162">
        <f>+C7/1000</f>
        <v>80.716999999999999</v>
      </c>
      <c r="H7" s="211">
        <v>731415</v>
      </c>
      <c r="I7" s="202">
        <v>686045.90894305916</v>
      </c>
      <c r="J7" s="202">
        <v>776784.09105694084</v>
      </c>
    </row>
    <row r="8" spans="1:10" s="16" customFormat="1" x14ac:dyDescent="0.2">
      <c r="A8" s="74"/>
      <c r="B8" s="75"/>
      <c r="C8" s="19"/>
      <c r="D8" s="20"/>
      <c r="E8" s="21"/>
      <c r="F8" s="21"/>
      <c r="G8" s="21"/>
      <c r="H8" s="211"/>
      <c r="I8" s="212"/>
      <c r="J8" s="212"/>
    </row>
    <row r="9" spans="1:10" s="16" customFormat="1" x14ac:dyDescent="0.2">
      <c r="A9" s="76" t="s">
        <v>2</v>
      </c>
      <c r="B9" s="77">
        <v>27785</v>
      </c>
      <c r="C9" s="24">
        <f>B9-H9</f>
        <v>-8593</v>
      </c>
      <c r="D9" s="20">
        <f>C9/H9*100</f>
        <v>-23.621419539281984</v>
      </c>
      <c r="E9" s="21">
        <f>IF(B9&lt;I9,-1,IF(B9&gt;J9,1,0))</f>
        <v>-1</v>
      </c>
      <c r="F9" s="163">
        <f>+B9/1000</f>
        <v>27.785</v>
      </c>
      <c r="G9" s="163">
        <f>+C9/1000</f>
        <v>-8.593</v>
      </c>
      <c r="H9" s="211">
        <v>36378</v>
      </c>
      <c r="I9" s="204">
        <v>28800.875084064399</v>
      </c>
      <c r="J9" s="204">
        <v>43955.124915935601</v>
      </c>
    </row>
    <row r="10" spans="1:10" x14ac:dyDescent="0.2">
      <c r="A10" s="78" t="s">
        <v>56</v>
      </c>
      <c r="B10" s="79">
        <v>27785</v>
      </c>
      <c r="C10" s="26">
        <f>B10-H10</f>
        <v>-8593</v>
      </c>
      <c r="D10" s="27">
        <f>C10/H10*100</f>
        <v>-23.621419539281984</v>
      </c>
      <c r="E10" s="21">
        <f t="shared" ref="E10:E26" si="0">IF(B10&lt;I10,-1,IF(B10&gt;J10,1,0))</f>
        <v>-1</v>
      </c>
      <c r="F10" s="161"/>
      <c r="G10" s="162"/>
      <c r="H10" s="87">
        <v>36378</v>
      </c>
      <c r="I10" s="205">
        <v>28800.875084064399</v>
      </c>
      <c r="J10" s="205">
        <v>43955.124915935601</v>
      </c>
    </row>
    <row r="11" spans="1:10" x14ac:dyDescent="0.2">
      <c r="A11" s="78"/>
      <c r="B11" s="176"/>
      <c r="C11" s="18"/>
      <c r="D11" s="27"/>
      <c r="E11" s="21"/>
      <c r="F11" s="161"/>
      <c r="G11" s="162"/>
      <c r="H11" s="87"/>
      <c r="I11" s="212"/>
      <c r="J11" s="212"/>
    </row>
    <row r="12" spans="1:10" s="16" customFormat="1" x14ac:dyDescent="0.2">
      <c r="A12" s="76" t="s">
        <v>3</v>
      </c>
      <c r="B12" s="77">
        <v>86063</v>
      </c>
      <c r="C12" s="24">
        <f>B12-H12</f>
        <v>12914</v>
      </c>
      <c r="D12" s="20">
        <f>C12/H12*100</f>
        <v>17.654376683208245</v>
      </c>
      <c r="E12" s="21">
        <f t="shared" si="0"/>
        <v>0</v>
      </c>
      <c r="F12" s="163">
        <f>+B12/1000</f>
        <v>86.063000000000002</v>
      </c>
      <c r="G12" s="163">
        <f>+C12/1000</f>
        <v>12.914</v>
      </c>
      <c r="H12" s="211">
        <v>73149</v>
      </c>
      <c r="I12" s="204">
        <v>57923.927238735581</v>
      </c>
      <c r="J12" s="204">
        <v>88374.072761264426</v>
      </c>
    </row>
    <row r="13" spans="1:10" x14ac:dyDescent="0.2">
      <c r="A13" s="78" t="s">
        <v>4</v>
      </c>
      <c r="B13" s="79">
        <v>79653</v>
      </c>
      <c r="C13" s="26">
        <f>B13-H13</f>
        <v>13050</v>
      </c>
      <c r="D13" s="27">
        <f>C13/H13*100</f>
        <v>19.593711994955182</v>
      </c>
      <c r="E13" s="21">
        <f t="shared" si="0"/>
        <v>0</v>
      </c>
      <c r="F13" s="161"/>
      <c r="G13" s="162"/>
      <c r="H13" s="87">
        <v>66603</v>
      </c>
      <c r="I13" s="205">
        <v>51718.974287012774</v>
      </c>
      <c r="J13" s="205">
        <v>81487.025712987219</v>
      </c>
    </row>
    <row r="14" spans="1:10" x14ac:dyDescent="0.2">
      <c r="A14" s="78" t="s">
        <v>5</v>
      </c>
      <c r="B14" s="79">
        <v>2118</v>
      </c>
      <c r="C14" s="26">
        <f>B14-H14</f>
        <v>106</v>
      </c>
      <c r="D14" s="27">
        <f>C14/H14*100</f>
        <v>5.2683896620278325</v>
      </c>
      <c r="E14" s="21">
        <f t="shared" si="0"/>
        <v>0</v>
      </c>
      <c r="F14" s="161"/>
      <c r="G14" s="162"/>
      <c r="H14" s="87">
        <v>2012</v>
      </c>
      <c r="I14" s="205">
        <v>0</v>
      </c>
      <c r="J14" s="205">
        <v>4371.5824149518867</v>
      </c>
    </row>
    <row r="15" spans="1:10" ht="12" x14ac:dyDescent="0.2">
      <c r="A15" s="78" t="s">
        <v>117</v>
      </c>
      <c r="B15" s="79">
        <v>4292</v>
      </c>
      <c r="C15" s="26">
        <f>B15-H15</f>
        <v>-242</v>
      </c>
      <c r="D15" s="27">
        <f>C15/H15*100</f>
        <v>-5.3374503749448614</v>
      </c>
      <c r="E15" s="21">
        <f t="shared" si="0"/>
        <v>0</v>
      </c>
      <c r="F15" s="161"/>
      <c r="G15" s="162"/>
      <c r="H15" s="87">
        <v>4534</v>
      </c>
      <c r="I15" s="205">
        <v>1402.5031196025911</v>
      </c>
      <c r="J15" s="205">
        <v>7665.4968803974089</v>
      </c>
    </row>
    <row r="16" spans="1:10" x14ac:dyDescent="0.2">
      <c r="A16" s="78"/>
      <c r="B16" s="176"/>
      <c r="C16" s="18"/>
      <c r="D16" s="27"/>
      <c r="E16" s="21"/>
      <c r="F16" s="161"/>
      <c r="G16" s="162"/>
      <c r="H16" s="87"/>
      <c r="I16" s="212"/>
      <c r="J16" s="212"/>
    </row>
    <row r="17" spans="1:10" s="16" customFormat="1" x14ac:dyDescent="0.2">
      <c r="A17" s="76" t="s">
        <v>50</v>
      </c>
      <c r="B17" s="77">
        <v>695936</v>
      </c>
      <c r="C17" s="24">
        <f t="shared" ref="C17:C26" si="1">B17-H17</f>
        <v>79351</v>
      </c>
      <c r="D17" s="20">
        <f t="shared" ref="D17:D26" si="2">C17/H17*100</f>
        <v>12.86943406018635</v>
      </c>
      <c r="E17" s="21">
        <f t="shared" si="0"/>
        <v>1</v>
      </c>
      <c r="F17" s="161">
        <f>+B17/1000000</f>
        <v>0.695936</v>
      </c>
      <c r="G17" s="163">
        <f>+C17/1000</f>
        <v>79.350999999999999</v>
      </c>
      <c r="H17" s="211">
        <v>616585</v>
      </c>
      <c r="I17" s="204">
        <v>573720.9046642686</v>
      </c>
      <c r="J17" s="204">
        <v>659449.0953357314</v>
      </c>
    </row>
    <row r="18" spans="1:10" x14ac:dyDescent="0.2">
      <c r="A18" s="78" t="s">
        <v>66</v>
      </c>
      <c r="B18" s="79">
        <v>123828</v>
      </c>
      <c r="C18" s="26">
        <f t="shared" si="1"/>
        <v>-2347</v>
      </c>
      <c r="D18" s="27">
        <f t="shared" si="2"/>
        <v>-1.8601149197543094</v>
      </c>
      <c r="E18" s="21">
        <f t="shared" si="0"/>
        <v>0</v>
      </c>
      <c r="F18" s="163">
        <f>+B18/1000</f>
        <v>123.828</v>
      </c>
      <c r="G18" s="163">
        <f t="shared" ref="G18:G26" si="3">+C18/1000</f>
        <v>-2.347</v>
      </c>
      <c r="H18" s="87">
        <v>126175</v>
      </c>
      <c r="I18" s="205">
        <v>106281.82047975283</v>
      </c>
      <c r="J18" s="205">
        <v>146068.17952024715</v>
      </c>
    </row>
    <row r="19" spans="1:10" x14ac:dyDescent="0.2">
      <c r="A19" s="78" t="s">
        <v>6</v>
      </c>
      <c r="B19" s="79">
        <v>20043</v>
      </c>
      <c r="C19" s="26">
        <f t="shared" si="1"/>
        <v>8098</v>
      </c>
      <c r="D19" s="27">
        <f t="shared" si="2"/>
        <v>67.794056090414401</v>
      </c>
      <c r="E19" s="21">
        <f t="shared" si="0"/>
        <v>1</v>
      </c>
      <c r="F19" s="163">
        <f t="shared" ref="F19:F26" si="4">+B19/1000</f>
        <v>20.042999999999999</v>
      </c>
      <c r="G19" s="163">
        <f t="shared" si="3"/>
        <v>8.0980000000000008</v>
      </c>
      <c r="H19" s="87">
        <v>11945</v>
      </c>
      <c r="I19" s="205">
        <v>6265.643342113236</v>
      </c>
      <c r="J19" s="205">
        <v>17624.356657886765</v>
      </c>
    </row>
    <row r="20" spans="1:10" x14ac:dyDescent="0.2">
      <c r="A20" s="78" t="s">
        <v>67</v>
      </c>
      <c r="B20" s="79">
        <v>84423</v>
      </c>
      <c r="C20" s="26">
        <f t="shared" si="1"/>
        <v>9479</v>
      </c>
      <c r="D20" s="27">
        <f t="shared" si="2"/>
        <v>12.648110589239966</v>
      </c>
      <c r="E20" s="21">
        <f t="shared" si="0"/>
        <v>0</v>
      </c>
      <c r="F20" s="163">
        <f t="shared" si="4"/>
        <v>84.423000000000002</v>
      </c>
      <c r="G20" s="163">
        <f t="shared" si="3"/>
        <v>9.4789999999999992</v>
      </c>
      <c r="H20" s="87">
        <v>74944</v>
      </c>
      <c r="I20" s="205">
        <v>61453.671215383853</v>
      </c>
      <c r="J20" s="205">
        <v>88434.32878461614</v>
      </c>
    </row>
    <row r="21" spans="1:10" x14ac:dyDescent="0.2">
      <c r="A21" s="78" t="s">
        <v>68</v>
      </c>
      <c r="B21" s="79">
        <v>21105</v>
      </c>
      <c r="C21" s="26">
        <f t="shared" si="1"/>
        <v>5221</v>
      </c>
      <c r="D21" s="27">
        <f t="shared" si="2"/>
        <v>32.86955426844623</v>
      </c>
      <c r="E21" s="21">
        <f t="shared" si="0"/>
        <v>0</v>
      </c>
      <c r="F21" s="163">
        <f t="shared" si="4"/>
        <v>21.105</v>
      </c>
      <c r="G21" s="163">
        <f t="shared" si="3"/>
        <v>5.2210000000000001</v>
      </c>
      <c r="H21" s="87">
        <v>15884</v>
      </c>
      <c r="I21" s="205">
        <v>9070.9148670175273</v>
      </c>
      <c r="J21" s="205">
        <v>22697.085132982473</v>
      </c>
    </row>
    <row r="22" spans="1:10" ht="20.399999999999999" x14ac:dyDescent="0.2">
      <c r="A22" s="78" t="s">
        <v>58</v>
      </c>
      <c r="B22" s="79">
        <v>60398</v>
      </c>
      <c r="C22" s="26">
        <f t="shared" si="1"/>
        <v>8047</v>
      </c>
      <c r="D22" s="27">
        <f t="shared" si="2"/>
        <v>15.371244102309412</v>
      </c>
      <c r="E22" s="21">
        <f t="shared" si="0"/>
        <v>0</v>
      </c>
      <c r="F22" s="163">
        <f t="shared" si="4"/>
        <v>60.398000000000003</v>
      </c>
      <c r="G22" s="163">
        <f t="shared" si="3"/>
        <v>8.0470000000000006</v>
      </c>
      <c r="H22" s="87">
        <v>52351</v>
      </c>
      <c r="I22" s="205">
        <v>38495.364054099744</v>
      </c>
      <c r="J22" s="205">
        <v>66206.635945900256</v>
      </c>
    </row>
    <row r="23" spans="1:10" x14ac:dyDescent="0.2">
      <c r="A23" s="78" t="s">
        <v>57</v>
      </c>
      <c r="B23" s="79">
        <v>32983</v>
      </c>
      <c r="C23" s="26">
        <f t="shared" si="1"/>
        <v>5691</v>
      </c>
      <c r="D23" s="27">
        <f t="shared" si="2"/>
        <v>20.852264399824126</v>
      </c>
      <c r="E23" s="21">
        <f t="shared" si="0"/>
        <v>0</v>
      </c>
      <c r="F23" s="163">
        <f t="shared" si="4"/>
        <v>32.982999999999997</v>
      </c>
      <c r="G23" s="163">
        <f t="shared" si="3"/>
        <v>5.6909999999999998</v>
      </c>
      <c r="H23" s="87">
        <v>27292</v>
      </c>
      <c r="I23" s="205">
        <v>19370.470916162354</v>
      </c>
      <c r="J23" s="205">
        <v>35213.529083837646</v>
      </c>
    </row>
    <row r="24" spans="1:10" x14ac:dyDescent="0.2">
      <c r="A24" s="78" t="s">
        <v>38</v>
      </c>
      <c r="B24" s="79">
        <v>157151</v>
      </c>
      <c r="C24" s="26">
        <f t="shared" si="1"/>
        <v>24867</v>
      </c>
      <c r="D24" s="27">
        <f t="shared" si="2"/>
        <v>18.798191769223791</v>
      </c>
      <c r="E24" s="21">
        <f t="shared" si="0"/>
        <v>1</v>
      </c>
      <c r="F24" s="163">
        <f t="shared" si="4"/>
        <v>157.15100000000001</v>
      </c>
      <c r="G24" s="163">
        <f t="shared" si="3"/>
        <v>24.867000000000001</v>
      </c>
      <c r="H24" s="87">
        <v>132284</v>
      </c>
      <c r="I24" s="205">
        <v>113008.1559035195</v>
      </c>
      <c r="J24" s="205">
        <v>151559.84409648049</v>
      </c>
    </row>
    <row r="25" spans="1:10" ht="12" x14ac:dyDescent="0.2">
      <c r="A25" s="78" t="s">
        <v>118</v>
      </c>
      <c r="B25" s="79">
        <v>74103</v>
      </c>
      <c r="C25" s="26">
        <f t="shared" si="1"/>
        <v>2670</v>
      </c>
      <c r="D25" s="27">
        <f t="shared" si="2"/>
        <v>3.7377682583679817</v>
      </c>
      <c r="E25" s="21">
        <f t="shared" si="0"/>
        <v>0</v>
      </c>
      <c r="F25" s="163">
        <f t="shared" si="4"/>
        <v>74.102999999999994</v>
      </c>
      <c r="G25" s="163">
        <f t="shared" si="3"/>
        <v>2.67</v>
      </c>
      <c r="H25" s="87">
        <v>71433</v>
      </c>
      <c r="I25" s="205">
        <v>56272.487715372423</v>
      </c>
      <c r="J25" s="205">
        <v>86593.512284627577</v>
      </c>
    </row>
    <row r="26" spans="1:10" x14ac:dyDescent="0.2">
      <c r="A26" s="78" t="s">
        <v>59</v>
      </c>
      <c r="B26" s="79">
        <v>121902</v>
      </c>
      <c r="C26" s="26">
        <f t="shared" si="1"/>
        <v>17625</v>
      </c>
      <c r="D26" s="27">
        <f t="shared" si="2"/>
        <v>16.902097298541385</v>
      </c>
      <c r="E26" s="21">
        <f t="shared" si="0"/>
        <v>1</v>
      </c>
      <c r="F26" s="163">
        <f t="shared" si="4"/>
        <v>121.902</v>
      </c>
      <c r="G26" s="163">
        <f t="shared" si="3"/>
        <v>17.625</v>
      </c>
      <c r="H26" s="87">
        <v>104277</v>
      </c>
      <c r="I26" s="205">
        <v>86809.729004961948</v>
      </c>
      <c r="J26" s="205">
        <v>121744.27099503805</v>
      </c>
    </row>
    <row r="27" spans="1:10" x14ac:dyDescent="0.2">
      <c r="A27" s="78"/>
      <c r="B27" s="79" t="s">
        <v>242</v>
      </c>
      <c r="C27" s="19"/>
      <c r="D27" s="20"/>
      <c r="E27" s="21"/>
      <c r="F27" s="161"/>
      <c r="G27" s="162"/>
      <c r="H27" s="87"/>
      <c r="I27" s="212"/>
      <c r="J27" s="212"/>
    </row>
    <row r="28" spans="1:10" s="16" customFormat="1" x14ac:dyDescent="0.2">
      <c r="A28" s="76" t="s">
        <v>7</v>
      </c>
      <c r="B28" s="77">
        <v>2348</v>
      </c>
      <c r="C28" s="24">
        <f>B28-H28</f>
        <v>-2955</v>
      </c>
      <c r="D28" s="20">
        <f>C28/H28*100</f>
        <v>-55.723175561003202</v>
      </c>
      <c r="E28" s="21">
        <v>0</v>
      </c>
      <c r="F28" s="161"/>
      <c r="G28" s="162"/>
      <c r="H28" s="211">
        <v>5303</v>
      </c>
      <c r="I28" s="204">
        <v>839.1203134370553</v>
      </c>
      <c r="J28" s="204">
        <v>9766.8796865629447</v>
      </c>
    </row>
    <row r="29" spans="1:10" x14ac:dyDescent="0.2">
      <c r="A29" s="80"/>
      <c r="B29" s="79"/>
      <c r="C29" s="18"/>
      <c r="D29" s="27"/>
      <c r="E29" s="21"/>
      <c r="H29" s="87"/>
      <c r="I29" s="212"/>
      <c r="J29" s="212"/>
    </row>
    <row r="30" spans="1:10" s="16" customFormat="1" x14ac:dyDescent="0.2">
      <c r="A30" s="81" t="s">
        <v>202</v>
      </c>
      <c r="B30" s="82">
        <v>812132</v>
      </c>
      <c r="C30" s="13">
        <f>B30-H30</f>
        <v>80717</v>
      </c>
      <c r="D30" s="14">
        <f>C30/H30*100</f>
        <v>11.035732108310603</v>
      </c>
      <c r="E30" s="242">
        <f t="shared" ref="E30:E40" si="5">IF(B30&lt;I30,-1,IF(B30&gt;J30,1,0))</f>
        <v>1</v>
      </c>
      <c r="F30" s="184"/>
      <c r="G30" s="184"/>
      <c r="H30" s="211">
        <v>731415</v>
      </c>
      <c r="I30" s="204">
        <v>686045.90894305916</v>
      </c>
      <c r="J30" s="204">
        <v>776784.09105694084</v>
      </c>
    </row>
    <row r="31" spans="1:10" x14ac:dyDescent="0.2">
      <c r="A31" s="80"/>
      <c r="B31" s="79"/>
      <c r="C31" s="18"/>
      <c r="D31" s="27"/>
      <c r="E31" s="21"/>
      <c r="H31" s="87"/>
      <c r="I31" s="205"/>
      <c r="J31" s="205"/>
    </row>
    <row r="32" spans="1:10" x14ac:dyDescent="0.2">
      <c r="A32" s="169" t="s">
        <v>203</v>
      </c>
      <c r="B32" s="79">
        <v>14727</v>
      </c>
      <c r="C32" s="26">
        <f>B32-H32</f>
        <v>8844</v>
      </c>
      <c r="D32" s="27">
        <f t="shared" ref="D32:D41" si="6">C32/H32*100</f>
        <v>150.33146353901071</v>
      </c>
      <c r="E32" s="21">
        <f t="shared" si="5"/>
        <v>1</v>
      </c>
      <c r="H32" s="87">
        <v>5883</v>
      </c>
      <c r="I32" s="205">
        <v>2535.162713021422</v>
      </c>
      <c r="J32" s="205">
        <v>9230.837286978578</v>
      </c>
    </row>
    <row r="33" spans="1:10" x14ac:dyDescent="0.2">
      <c r="A33" s="84" t="s">
        <v>204</v>
      </c>
      <c r="B33" s="79">
        <v>132256</v>
      </c>
      <c r="C33" s="26">
        <f t="shared" ref="C33:C41" si="7">B33-H33</f>
        <v>14604</v>
      </c>
      <c r="D33" s="27">
        <f t="shared" si="6"/>
        <v>12.412878659096318</v>
      </c>
      <c r="E33" s="21">
        <f t="shared" si="5"/>
        <v>0</v>
      </c>
      <c r="H33" s="87">
        <v>117652</v>
      </c>
      <c r="I33" s="205">
        <v>100350.01331935855</v>
      </c>
      <c r="J33" s="205">
        <v>134953.98668064145</v>
      </c>
    </row>
    <row r="34" spans="1:10" x14ac:dyDescent="0.2">
      <c r="A34" s="84" t="s">
        <v>205</v>
      </c>
      <c r="B34" s="79">
        <v>104496</v>
      </c>
      <c r="C34" s="26">
        <f t="shared" si="7"/>
        <v>35385</v>
      </c>
      <c r="D34" s="27">
        <f t="shared" si="6"/>
        <v>51.200243087207532</v>
      </c>
      <c r="E34" s="21">
        <f t="shared" si="5"/>
        <v>1</v>
      </c>
      <c r="H34" s="87">
        <v>69111</v>
      </c>
      <c r="I34" s="205">
        <v>55167.20952478546</v>
      </c>
      <c r="J34" s="205">
        <v>83054.79047521454</v>
      </c>
    </row>
    <row r="35" spans="1:10" x14ac:dyDescent="0.2">
      <c r="A35" s="84" t="s">
        <v>206</v>
      </c>
      <c r="B35" s="79">
        <v>63198</v>
      </c>
      <c r="C35" s="26">
        <f t="shared" si="7"/>
        <v>1059</v>
      </c>
      <c r="D35" s="27">
        <f t="shared" si="6"/>
        <v>1.704243711678656</v>
      </c>
      <c r="E35" s="21">
        <f t="shared" si="5"/>
        <v>0</v>
      </c>
      <c r="H35" s="87">
        <v>62139</v>
      </c>
      <c r="I35" s="205">
        <v>49357.291592824666</v>
      </c>
      <c r="J35" s="205">
        <v>74920.708407175334</v>
      </c>
    </row>
    <row r="36" spans="1:10" ht="20.399999999999999" x14ac:dyDescent="0.2">
      <c r="A36" s="84" t="s">
        <v>207</v>
      </c>
      <c r="B36" s="79">
        <v>223651</v>
      </c>
      <c r="C36" s="26">
        <f t="shared" si="7"/>
        <v>8055</v>
      </c>
      <c r="D36" s="27">
        <f t="shared" si="6"/>
        <v>3.7361546596411803</v>
      </c>
      <c r="E36" s="21">
        <f t="shared" si="5"/>
        <v>0</v>
      </c>
      <c r="H36" s="87">
        <v>215596</v>
      </c>
      <c r="I36" s="205">
        <v>191540.83488104108</v>
      </c>
      <c r="J36" s="205">
        <v>239651.16511895892</v>
      </c>
    </row>
    <row r="37" spans="1:10" ht="20.399999999999999" x14ac:dyDescent="0.2">
      <c r="A37" s="84" t="s">
        <v>208</v>
      </c>
      <c r="B37" s="79">
        <v>6474</v>
      </c>
      <c r="C37" s="26">
        <f t="shared" si="7"/>
        <v>-137</v>
      </c>
      <c r="D37" s="27">
        <f t="shared" si="6"/>
        <v>-2.0723037361972469</v>
      </c>
      <c r="E37" s="21">
        <f t="shared" si="5"/>
        <v>0</v>
      </c>
      <c r="H37" s="87">
        <v>6611</v>
      </c>
      <c r="I37" s="205">
        <v>4771.6069635913163</v>
      </c>
      <c r="J37" s="205">
        <v>8450.3930364086846</v>
      </c>
    </row>
    <row r="38" spans="1:10" ht="20.399999999999999" x14ac:dyDescent="0.2">
      <c r="A38" s="84" t="s">
        <v>209</v>
      </c>
      <c r="B38" s="79">
        <v>55639</v>
      </c>
      <c r="C38" s="26">
        <f t="shared" si="7"/>
        <v>3149</v>
      </c>
      <c r="D38" s="27">
        <f t="shared" si="6"/>
        <v>5.9992379500857309</v>
      </c>
      <c r="E38" s="21">
        <f t="shared" si="5"/>
        <v>0</v>
      </c>
      <c r="H38" s="87">
        <v>52490</v>
      </c>
      <c r="I38" s="205">
        <v>42436.861425246279</v>
      </c>
      <c r="J38" s="205">
        <v>62543.138574753721</v>
      </c>
    </row>
    <row r="39" spans="1:10" ht="20.399999999999999" x14ac:dyDescent="0.2">
      <c r="A39" s="84" t="s">
        <v>210</v>
      </c>
      <c r="B39" s="79">
        <v>20095</v>
      </c>
      <c r="C39" s="26">
        <f t="shared" si="7"/>
        <v>5024</v>
      </c>
      <c r="D39" s="27">
        <f t="shared" si="6"/>
        <v>33.335545086590137</v>
      </c>
      <c r="E39" s="21">
        <f t="shared" si="5"/>
        <v>0</v>
      </c>
      <c r="H39" s="87">
        <v>15071</v>
      </c>
      <c r="I39" s="205">
        <v>7222.825325647299</v>
      </c>
      <c r="J39" s="205">
        <v>22919.1746743527</v>
      </c>
    </row>
    <row r="40" spans="1:10" x14ac:dyDescent="0.2">
      <c r="A40" s="169" t="s">
        <v>211</v>
      </c>
      <c r="B40" s="79">
        <v>183843</v>
      </c>
      <c r="C40" s="26">
        <f t="shared" si="7"/>
        <v>5193</v>
      </c>
      <c r="D40" s="27">
        <f t="shared" si="6"/>
        <v>2.906801007556675</v>
      </c>
      <c r="E40" s="21">
        <f t="shared" si="5"/>
        <v>0</v>
      </c>
      <c r="H40" s="87">
        <v>178650</v>
      </c>
      <c r="I40" s="205">
        <v>158896.05068760278</v>
      </c>
      <c r="J40" s="205">
        <v>198403.94931239722</v>
      </c>
    </row>
    <row r="41" spans="1:10" x14ac:dyDescent="0.2">
      <c r="A41" s="169" t="s">
        <v>10</v>
      </c>
      <c r="B41" s="79">
        <v>7753</v>
      </c>
      <c r="C41" s="26">
        <f t="shared" si="7"/>
        <v>-459</v>
      </c>
      <c r="D41" s="27">
        <f t="shared" si="6"/>
        <v>-5.5893813930832925</v>
      </c>
      <c r="E41" s="21">
        <v>0</v>
      </c>
      <c r="H41" s="87">
        <v>8212</v>
      </c>
      <c r="I41" s="205">
        <v>3284.0084944807322</v>
      </c>
      <c r="J41" s="205">
        <v>13139.991505519269</v>
      </c>
    </row>
    <row r="42" spans="1:10" x14ac:dyDescent="0.2">
      <c r="A42" s="80"/>
      <c r="B42" s="79"/>
      <c r="C42" s="18"/>
      <c r="D42" s="27"/>
      <c r="E42" s="21"/>
      <c r="H42" s="87"/>
      <c r="I42" s="212"/>
      <c r="J42" s="212"/>
    </row>
    <row r="43" spans="1:10" s="16" customFormat="1" x14ac:dyDescent="0.2">
      <c r="A43" s="81" t="s">
        <v>212</v>
      </c>
      <c r="B43" s="82">
        <v>812132</v>
      </c>
      <c r="C43" s="13">
        <f>B43-H43</f>
        <v>80717</v>
      </c>
      <c r="D43" s="14">
        <f>C43/H43*100</f>
        <v>11.035732108310603</v>
      </c>
      <c r="E43" s="15">
        <f>IF(B43&lt;I43,-1,IF(B43&gt;J43,1,0))</f>
        <v>1</v>
      </c>
      <c r="F43" s="15"/>
      <c r="G43" s="15"/>
      <c r="H43" s="211">
        <v>731415</v>
      </c>
      <c r="I43" s="202">
        <v>686045.90894305916</v>
      </c>
      <c r="J43" s="202">
        <v>776784.09105694084</v>
      </c>
    </row>
    <row r="44" spans="1:10" s="16" customFormat="1" x14ac:dyDescent="0.2">
      <c r="A44" s="83"/>
      <c r="B44" s="79" t="s">
        <v>242</v>
      </c>
      <c r="C44" s="18"/>
      <c r="D44" s="27"/>
      <c r="E44" s="21"/>
      <c r="F44" s="21"/>
      <c r="G44" s="21"/>
      <c r="H44" s="211"/>
      <c r="I44" s="212"/>
      <c r="J44" s="212"/>
    </row>
    <row r="45" spans="1:10" s="16" customFormat="1" ht="12" x14ac:dyDescent="0.2">
      <c r="A45" s="84" t="s">
        <v>119</v>
      </c>
      <c r="B45" s="79">
        <v>251479</v>
      </c>
      <c r="C45" s="26">
        <f>B45-H45</f>
        <v>58833</v>
      </c>
      <c r="D45" s="27">
        <f>C45/H45*100</f>
        <v>30.539435025902435</v>
      </c>
      <c r="E45" s="21">
        <f>IF(B45&lt;I45,-1,IF(B45&gt;J45,1,0))</f>
        <v>1</v>
      </c>
      <c r="F45" s="163">
        <f t="shared" ref="F45:G47" si="8">+B45/1000</f>
        <v>251.47900000000001</v>
      </c>
      <c r="G45" s="163">
        <f t="shared" si="8"/>
        <v>58.832999999999998</v>
      </c>
      <c r="H45" s="87">
        <v>192646</v>
      </c>
      <c r="I45" s="205">
        <v>168381.09450383164</v>
      </c>
      <c r="J45" s="205">
        <v>216910.90549616836</v>
      </c>
    </row>
    <row r="46" spans="1:10" ht="12" x14ac:dyDescent="0.2">
      <c r="A46" s="84" t="s">
        <v>120</v>
      </c>
      <c r="B46" s="79">
        <v>369057</v>
      </c>
      <c r="C46" s="26">
        <f>B46-H46</f>
        <v>17150</v>
      </c>
      <c r="D46" s="27">
        <f>C46/H46*100</f>
        <v>4.8734466776733623</v>
      </c>
      <c r="E46" s="21">
        <f>IF(B46&lt;I46,-1,IF(B46&gt;J46,1,0))</f>
        <v>0</v>
      </c>
      <c r="F46" s="163">
        <f t="shared" si="8"/>
        <v>369.05700000000002</v>
      </c>
      <c r="G46" s="163">
        <f t="shared" si="8"/>
        <v>17.149999999999999</v>
      </c>
      <c r="H46" s="87">
        <v>351907</v>
      </c>
      <c r="I46" s="205">
        <v>318742.25686921424</v>
      </c>
      <c r="J46" s="205">
        <v>385071.74313078576</v>
      </c>
    </row>
    <row r="47" spans="1:10" s="16" customFormat="1" x14ac:dyDescent="0.2">
      <c r="A47" s="84" t="s">
        <v>12</v>
      </c>
      <c r="B47" s="79">
        <v>183843</v>
      </c>
      <c r="C47" s="26">
        <f>B47-H47</f>
        <v>5193</v>
      </c>
      <c r="D47" s="27">
        <f>C47/H47*100</f>
        <v>2.906801007556675</v>
      </c>
      <c r="E47" s="21">
        <f>IF(B47&lt;I47,-1,IF(B47&gt;J47,1,0))</f>
        <v>0</v>
      </c>
      <c r="F47" s="163">
        <f t="shared" si="8"/>
        <v>183.84299999999999</v>
      </c>
      <c r="G47" s="163">
        <f t="shared" si="8"/>
        <v>5.1929999999999996</v>
      </c>
      <c r="H47" s="87">
        <v>178650</v>
      </c>
      <c r="I47" s="205">
        <v>158797.69988926229</v>
      </c>
      <c r="J47" s="205">
        <v>198502.30011073771</v>
      </c>
    </row>
    <row r="48" spans="1:10" s="16" customFormat="1" x14ac:dyDescent="0.2">
      <c r="A48" s="84" t="s">
        <v>10</v>
      </c>
      <c r="B48" s="79">
        <v>7753</v>
      </c>
      <c r="C48" s="26">
        <f>B48-H48</f>
        <v>-459</v>
      </c>
      <c r="D48" s="27">
        <f>C48/H48*100</f>
        <v>-5.5893813930832925</v>
      </c>
      <c r="E48" s="21">
        <v>0</v>
      </c>
      <c r="F48" s="163"/>
      <c r="G48" s="163"/>
      <c r="H48" s="87">
        <v>8212</v>
      </c>
      <c r="I48" s="205">
        <v>3279.177864645404</v>
      </c>
      <c r="J48" s="205">
        <v>13144.822135354596</v>
      </c>
    </row>
    <row r="49" spans="1:12" x14ac:dyDescent="0.2">
      <c r="A49" s="80"/>
      <c r="B49" s="79"/>
      <c r="C49" s="19"/>
      <c r="D49" s="20"/>
      <c r="E49" s="21"/>
      <c r="H49" s="87"/>
      <c r="I49" s="212"/>
      <c r="J49" s="212"/>
    </row>
    <row r="50" spans="1:12" s="16" customFormat="1" x14ac:dyDescent="0.2">
      <c r="A50" s="81" t="s">
        <v>213</v>
      </c>
      <c r="B50" s="82">
        <v>812132</v>
      </c>
      <c r="C50" s="13">
        <f>B50-H50</f>
        <v>80717</v>
      </c>
      <c r="D50" s="14">
        <f>C50/H50*100</f>
        <v>11.035732108310603</v>
      </c>
      <c r="E50" s="15">
        <f>IF(B50&lt;I50,-1,IF(B50&gt;J50,1,0))</f>
        <v>1</v>
      </c>
      <c r="F50" s="15"/>
      <c r="G50" s="15"/>
      <c r="H50" s="211">
        <v>731415</v>
      </c>
      <c r="I50" s="202">
        <v>686045.90894305916</v>
      </c>
      <c r="J50" s="202">
        <v>776784.09105694084</v>
      </c>
    </row>
    <row r="51" spans="1:12" s="16" customFormat="1" x14ac:dyDescent="0.2">
      <c r="A51" s="83"/>
      <c r="B51" s="79"/>
      <c r="C51" s="18"/>
      <c r="D51" s="27"/>
      <c r="E51" s="21"/>
      <c r="F51" s="21"/>
      <c r="G51" s="21"/>
      <c r="H51" s="211"/>
      <c r="I51" s="212"/>
      <c r="J51" s="212"/>
    </row>
    <row r="52" spans="1:12" x14ac:dyDescent="0.2">
      <c r="A52" s="84" t="s">
        <v>8</v>
      </c>
      <c r="B52" s="79">
        <v>160355</v>
      </c>
      <c r="C52" s="26">
        <f>B52-H52</f>
        <v>27482</v>
      </c>
      <c r="D52" s="27">
        <f>C52/H52*100</f>
        <v>20.68290773896879</v>
      </c>
      <c r="E52" s="21">
        <f>IF(B52&lt;I52,-1,IF(B52&gt;J52,1,0))</f>
        <v>1</v>
      </c>
      <c r="H52" s="87">
        <v>132873</v>
      </c>
      <c r="I52" s="205">
        <v>115013.27893099471</v>
      </c>
      <c r="J52" s="205">
        <v>150732.72106900529</v>
      </c>
    </row>
    <row r="53" spans="1:12" x14ac:dyDescent="0.2">
      <c r="A53" s="84" t="s">
        <v>9</v>
      </c>
      <c r="B53" s="79">
        <v>651777</v>
      </c>
      <c r="C53" s="26">
        <f>B53-H53</f>
        <v>53235</v>
      </c>
      <c r="D53" s="27">
        <f>C53/H53*100</f>
        <v>8.8941126938460453</v>
      </c>
      <c r="E53" s="21">
        <f>IF(B53&lt;I53,-1,IF(B53&gt;J53,1,0))</f>
        <v>1</v>
      </c>
      <c r="H53" s="87">
        <v>598542</v>
      </c>
      <c r="I53" s="205">
        <v>556441.30596579274</v>
      </c>
      <c r="J53" s="205">
        <v>640642.69403420726</v>
      </c>
    </row>
    <row r="54" spans="1:12" x14ac:dyDescent="0.2">
      <c r="A54" s="84" t="s">
        <v>10</v>
      </c>
      <c r="B54" s="79">
        <v>0</v>
      </c>
      <c r="C54" s="26">
        <v>0</v>
      </c>
      <c r="D54" s="27" t="s">
        <v>164</v>
      </c>
      <c r="E54" s="21">
        <v>0</v>
      </c>
      <c r="H54" s="41" t="s">
        <v>164</v>
      </c>
      <c r="I54" s="213" t="s">
        <v>164</v>
      </c>
      <c r="J54" s="213" t="s">
        <v>164</v>
      </c>
    </row>
    <row r="55" spans="1:12" x14ac:dyDescent="0.2">
      <c r="A55" s="80"/>
      <c r="B55" s="79"/>
      <c r="C55" s="18"/>
      <c r="D55" s="27"/>
      <c r="E55" s="21"/>
      <c r="H55" s="87"/>
      <c r="I55" s="212"/>
      <c r="J55" s="212"/>
    </row>
    <row r="56" spans="1:12" s="16" customFormat="1" x14ac:dyDescent="0.2">
      <c r="A56" s="11" t="s">
        <v>214</v>
      </c>
      <c r="B56" s="85">
        <v>812132</v>
      </c>
      <c r="C56" s="13">
        <f>B56-H56</f>
        <v>80717</v>
      </c>
      <c r="D56" s="14">
        <f>C56/H56*100</f>
        <v>11.035732108310603</v>
      </c>
      <c r="E56" s="15">
        <f>IF(B56&lt;I56,-1,IF(B56&gt;J56,1,0))</f>
        <v>1</v>
      </c>
      <c r="F56" s="15"/>
      <c r="G56" s="15"/>
      <c r="H56" s="211">
        <v>731415</v>
      </c>
      <c r="I56" s="202">
        <v>686045.90894305916</v>
      </c>
      <c r="J56" s="202">
        <v>776784.09105694084</v>
      </c>
    </row>
    <row r="57" spans="1:12" s="16" customFormat="1" x14ac:dyDescent="0.2">
      <c r="A57" s="17"/>
      <c r="B57" s="86"/>
      <c r="C57" s="18"/>
      <c r="D57" s="27"/>
      <c r="E57" s="21"/>
      <c r="F57" s="21"/>
      <c r="G57" s="21"/>
      <c r="H57" s="211"/>
      <c r="I57" s="212"/>
      <c r="J57" s="212"/>
    </row>
    <row r="58" spans="1:12" x14ac:dyDescent="0.2">
      <c r="A58" s="31" t="s">
        <v>13</v>
      </c>
      <c r="B58" s="86">
        <v>621453</v>
      </c>
      <c r="C58" s="26">
        <f>B58-H58</f>
        <v>67316</v>
      </c>
      <c r="D58" s="27">
        <f>C58/H58*100</f>
        <v>12.147898443886621</v>
      </c>
      <c r="E58" s="21">
        <f>IF(B58&lt;I58,-1,IF(B58&gt;J58,1,0))</f>
        <v>1</v>
      </c>
      <c r="F58" s="163">
        <f t="shared" ref="F58:G61" si="9">+B58/1000</f>
        <v>621.45299999999997</v>
      </c>
      <c r="G58" s="163">
        <f t="shared" si="9"/>
        <v>67.316000000000003</v>
      </c>
      <c r="H58" s="87">
        <v>554137</v>
      </c>
      <c r="I58" s="205">
        <v>516012.88188034779</v>
      </c>
      <c r="J58" s="205">
        <v>592261.11811965227</v>
      </c>
      <c r="K58" s="68"/>
    </row>
    <row r="59" spans="1:12" x14ac:dyDescent="0.2">
      <c r="A59" s="31" t="s">
        <v>11</v>
      </c>
      <c r="B59" s="86">
        <v>156681</v>
      </c>
      <c r="C59" s="26">
        <f>B59-H59</f>
        <v>19274</v>
      </c>
      <c r="D59" s="27">
        <f>C59/H59*100</f>
        <v>14.026941858857263</v>
      </c>
      <c r="E59" s="21">
        <f>IF(B59&lt;I59,-1,IF(B59&gt;J59,1,0))</f>
        <v>1</v>
      </c>
      <c r="F59" s="163">
        <f t="shared" si="9"/>
        <v>156.68100000000001</v>
      </c>
      <c r="G59" s="163">
        <f t="shared" si="9"/>
        <v>19.274000000000001</v>
      </c>
      <c r="H59" s="87">
        <v>137407</v>
      </c>
      <c r="I59" s="205">
        <v>121032.53668549484</v>
      </c>
      <c r="J59" s="205">
        <v>153781.46331450518</v>
      </c>
      <c r="K59" s="87"/>
      <c r="L59" s="87"/>
    </row>
    <row r="60" spans="1:12" x14ac:dyDescent="0.2">
      <c r="A60" s="31" t="s">
        <v>14</v>
      </c>
      <c r="B60" s="86">
        <v>15581</v>
      </c>
      <c r="C60" s="26">
        <f>B60-H60</f>
        <v>-3086</v>
      </c>
      <c r="D60" s="27">
        <f>C60/H60*100</f>
        <v>-16.531847645577756</v>
      </c>
      <c r="E60" s="21">
        <f>IF(B60&lt;I60,-1,IF(B60&gt;J60,1,0))</f>
        <v>0</v>
      </c>
      <c r="F60" s="163">
        <f t="shared" si="9"/>
        <v>15.581</v>
      </c>
      <c r="G60" s="163">
        <f t="shared" si="9"/>
        <v>-3.0859999999999999</v>
      </c>
      <c r="H60" s="87">
        <v>18667</v>
      </c>
      <c r="I60" s="205">
        <v>9660.6974766557032</v>
      </c>
      <c r="J60" s="205">
        <v>27673.302523344297</v>
      </c>
      <c r="L60" s="87"/>
    </row>
    <row r="61" spans="1:12" ht="12.6" thickBot="1" x14ac:dyDescent="0.25">
      <c r="A61" s="31" t="s">
        <v>155</v>
      </c>
      <c r="B61" s="88">
        <v>18417</v>
      </c>
      <c r="C61" s="26">
        <f>B61-H61</f>
        <v>-2787</v>
      </c>
      <c r="D61" s="27">
        <f>C61/H61*100</f>
        <v>-13.143746462931521</v>
      </c>
      <c r="E61" s="21">
        <f>IF(B61&lt;I61,-1,IF(B61&gt;J61,1,0))</f>
        <v>0</v>
      </c>
      <c r="F61" s="163">
        <f t="shared" si="9"/>
        <v>18.417000000000002</v>
      </c>
      <c r="G61" s="163">
        <f t="shared" si="9"/>
        <v>-2.7869999999999999</v>
      </c>
      <c r="H61" s="215">
        <v>21204</v>
      </c>
      <c r="I61" s="214">
        <v>14561.730081629365</v>
      </c>
      <c r="J61" s="214">
        <v>27846.269918370635</v>
      </c>
    </row>
    <row r="62" spans="1:12" x14ac:dyDescent="0.2">
      <c r="A62" s="364" t="s">
        <v>44</v>
      </c>
      <c r="B62" s="364"/>
      <c r="C62" s="364"/>
      <c r="D62" s="364"/>
      <c r="E62" s="364"/>
      <c r="F62" s="164"/>
      <c r="G62" s="164"/>
      <c r="H62" s="87"/>
      <c r="I62" s="87"/>
      <c r="J62" s="87"/>
    </row>
    <row r="63" spans="1:12" x14ac:dyDescent="0.2">
      <c r="A63" s="365" t="s">
        <v>45</v>
      </c>
      <c r="B63" s="365"/>
      <c r="C63" s="365"/>
      <c r="D63" s="365"/>
      <c r="E63" s="365"/>
      <c r="F63" s="165"/>
      <c r="G63" s="165"/>
      <c r="H63" s="87"/>
      <c r="I63" s="87"/>
      <c r="J63" s="87"/>
    </row>
    <row r="64" spans="1:12" x14ac:dyDescent="0.2">
      <c r="A64" s="365" t="s">
        <v>166</v>
      </c>
      <c r="B64" s="365"/>
      <c r="C64" s="365"/>
      <c r="D64" s="365"/>
      <c r="E64" s="365"/>
      <c r="F64" s="165"/>
      <c r="G64" s="165"/>
      <c r="H64" s="87"/>
      <c r="I64" s="87"/>
      <c r="J64" s="87"/>
    </row>
    <row r="65" spans="1:10" x14ac:dyDescent="0.2">
      <c r="A65" s="366" t="s">
        <v>46</v>
      </c>
      <c r="B65" s="366"/>
      <c r="C65" s="366"/>
      <c r="D65" s="366"/>
      <c r="E65" s="366"/>
      <c r="F65" s="165"/>
      <c r="G65" s="165"/>
      <c r="H65" s="87"/>
      <c r="I65" s="87"/>
      <c r="J65" s="87"/>
    </row>
    <row r="66" spans="1:10" x14ac:dyDescent="0.2">
      <c r="A66" s="365" t="s">
        <v>156</v>
      </c>
      <c r="B66" s="365"/>
      <c r="C66" s="365"/>
      <c r="D66" s="365"/>
      <c r="E66" s="365"/>
      <c r="F66" s="165"/>
      <c r="G66" s="165"/>
      <c r="H66" s="87"/>
      <c r="I66" s="87"/>
      <c r="J66" s="87"/>
    </row>
    <row r="67" spans="1:10" x14ac:dyDescent="0.2">
      <c r="A67" s="365" t="s">
        <v>153</v>
      </c>
      <c r="B67" s="365"/>
      <c r="C67" s="365"/>
      <c r="D67" s="365"/>
      <c r="E67" s="365"/>
      <c r="F67" s="165"/>
      <c r="G67" s="165"/>
      <c r="H67" s="87"/>
      <c r="I67" s="87"/>
      <c r="J67" s="87"/>
    </row>
    <row r="68" spans="1:10" ht="11.25" customHeight="1" x14ac:dyDescent="0.2">
      <c r="A68" s="344" t="s">
        <v>263</v>
      </c>
      <c r="B68" s="344"/>
      <c r="C68" s="344"/>
      <c r="D68" s="344"/>
      <c r="E68" s="344"/>
      <c r="F68" s="164"/>
      <c r="G68" s="164"/>
      <c r="H68" s="87"/>
      <c r="I68" s="87"/>
      <c r="J68" s="87"/>
    </row>
    <row r="69" spans="1:10" hidden="1" x14ac:dyDescent="0.2">
      <c r="A69" s="67">
        <v>1</v>
      </c>
      <c r="B69" s="67">
        <v>-1</v>
      </c>
      <c r="C69" s="67">
        <v>0</v>
      </c>
      <c r="H69" s="87"/>
      <c r="I69" s="87"/>
      <c r="J69" s="87"/>
    </row>
    <row r="70" spans="1:10" x14ac:dyDescent="0.2">
      <c r="H70" s="87"/>
      <c r="I70" s="87"/>
      <c r="J70" s="87"/>
    </row>
    <row r="71" spans="1:10" x14ac:dyDescent="0.2">
      <c r="H71" s="87"/>
      <c r="I71" s="87"/>
      <c r="J71" s="87"/>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A69:C69 E58:E61 E56:G56 E52:G54 E50:G50 E43:G43 E7 E45:E48 E9:E41">
    <cfRule type="iconSet" priority="3">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sheetPr>
  <dimension ref="A1:K85"/>
  <sheetViews>
    <sheetView view="pageBreakPreview" zoomScaleNormal="100" zoomScaleSheetLayoutView="100" workbookViewId="0">
      <pane xSplit="1" ySplit="5" topLeftCell="G6" activePane="bottomRight" state="frozen"/>
      <selection pane="topRight" activeCell="B1" sqref="B1"/>
      <selection pane="bottomLeft" activeCell="A6" sqref="A6"/>
      <selection pane="bottomRight" activeCell="J66" sqref="J66"/>
    </sheetView>
  </sheetViews>
  <sheetFormatPr baseColWidth="10" defaultColWidth="11.44140625" defaultRowHeight="10.199999999999999" x14ac:dyDescent="0.2"/>
  <cols>
    <col min="1" max="1" width="42" style="10" customWidth="1"/>
    <col min="2" max="4" width="9.33203125" style="10" customWidth="1"/>
    <col min="5" max="5" width="19.88671875" style="39" customWidth="1"/>
    <col min="6" max="6" width="7.5546875" style="39" bestFit="1" customWidth="1"/>
    <col min="7" max="7" width="8.88671875" style="39" bestFit="1" customWidth="1"/>
    <col min="8" max="10" width="11.44140625" style="10" customWidth="1"/>
    <col min="11" max="16384" width="11.44140625" style="10"/>
  </cols>
  <sheetData>
    <row r="1" spans="1:11" x14ac:dyDescent="0.2">
      <c r="A1" s="375" t="s">
        <v>78</v>
      </c>
      <c r="B1" s="375"/>
      <c r="C1" s="375"/>
      <c r="D1" s="375"/>
      <c r="E1" s="375"/>
      <c r="F1" s="141"/>
      <c r="G1" s="141"/>
    </row>
    <row r="2" spans="1:11" ht="12" x14ac:dyDescent="0.2">
      <c r="A2" s="375" t="s">
        <v>162</v>
      </c>
      <c r="B2" s="375"/>
      <c r="C2" s="375"/>
      <c r="D2" s="375"/>
      <c r="E2" s="375"/>
      <c r="F2" s="141"/>
      <c r="G2" s="141"/>
    </row>
    <row r="3" spans="1:11" ht="10.8" thickBot="1" x14ac:dyDescent="0.25">
      <c r="A3" s="349" t="str">
        <f>+'C1 total'!A3</f>
        <v>I Trimestre 2022</v>
      </c>
      <c r="B3" s="349"/>
      <c r="C3" s="349"/>
      <c r="D3" s="349"/>
      <c r="E3" s="349"/>
      <c r="F3" s="138"/>
      <c r="G3" s="138"/>
      <c r="H3" s="345" t="s">
        <v>229</v>
      </c>
      <c r="I3" s="345"/>
      <c r="J3" s="345"/>
    </row>
    <row r="4" spans="1:11" ht="15" customHeight="1" x14ac:dyDescent="0.2">
      <c r="A4" s="340" t="s">
        <v>79</v>
      </c>
      <c r="B4" s="3" t="str">
        <f>+'C1 total'!B4</f>
        <v>I 2022</v>
      </c>
      <c r="C4" s="339" t="s">
        <v>74</v>
      </c>
      <c r="D4" s="339"/>
      <c r="E4" s="352" t="s">
        <v>108</v>
      </c>
      <c r="F4" s="147"/>
      <c r="G4" s="147"/>
      <c r="H4" s="346" t="s">
        <v>227</v>
      </c>
      <c r="I4" s="350" t="s">
        <v>75</v>
      </c>
      <c r="J4" s="351"/>
    </row>
    <row r="5" spans="1:11" ht="10.8" thickBot="1" x14ac:dyDescent="0.25">
      <c r="A5" s="341"/>
      <c r="B5" s="6" t="str">
        <f>+'C1 total'!B5</f>
        <v>Ene - Mar</v>
      </c>
      <c r="C5" s="6" t="s">
        <v>49</v>
      </c>
      <c r="D5" s="6" t="s">
        <v>48</v>
      </c>
      <c r="E5" s="353"/>
      <c r="F5" s="354" t="s">
        <v>200</v>
      </c>
      <c r="G5" s="354"/>
      <c r="H5" s="347"/>
      <c r="I5" s="201" t="s">
        <v>76</v>
      </c>
      <c r="J5" s="201" t="s">
        <v>77</v>
      </c>
    </row>
    <row r="6" spans="1:11" x14ac:dyDescent="0.2">
      <c r="A6" s="70"/>
    </row>
    <row r="7" spans="1:11" s="189" customFormat="1" x14ac:dyDescent="0.2">
      <c r="A7" s="89" t="s">
        <v>80</v>
      </c>
      <c r="B7" s="90">
        <v>1532234</v>
      </c>
      <c r="C7" s="13">
        <f>B7-H7</f>
        <v>95703</v>
      </c>
      <c r="D7" s="91">
        <f>C7/H7*100</f>
        <v>6.6620908285306761</v>
      </c>
      <c r="E7" s="179">
        <f>IF(B7&lt;I7,-1,IF(B7&gt;J7,1,0))</f>
        <v>1</v>
      </c>
      <c r="H7" s="190">
        <v>1436531</v>
      </c>
      <c r="I7" s="202">
        <v>1358847.5001274964</v>
      </c>
      <c r="J7" s="202">
        <v>1514214.4998725036</v>
      </c>
    </row>
    <row r="8" spans="1:11" x14ac:dyDescent="0.2">
      <c r="A8" s="92"/>
      <c r="B8" s="93"/>
      <c r="C8" s="94"/>
      <c r="D8" s="95"/>
      <c r="E8" s="96"/>
      <c r="F8" s="93"/>
      <c r="G8" s="96"/>
      <c r="H8" s="41"/>
      <c r="I8" s="212"/>
      <c r="J8" s="212"/>
    </row>
    <row r="9" spans="1:11" s="189" customFormat="1" x14ac:dyDescent="0.2">
      <c r="A9" s="97" t="s">
        <v>81</v>
      </c>
      <c r="B9" s="98">
        <v>1532234</v>
      </c>
      <c r="C9" s="24">
        <f t="shared" ref="C9:C12" si="0">B9-H9</f>
        <v>95703</v>
      </c>
      <c r="D9" s="99">
        <f t="shared" ref="D9:D12" si="1">C9/H9*100</f>
        <v>6.6620908285306761</v>
      </c>
      <c r="E9" s="218">
        <f>IF(B9&lt;I9,-1,IF(B9&gt;J9,1,0))</f>
        <v>1</v>
      </c>
      <c r="F9" s="219">
        <f>+B9-F10</f>
        <v>0</v>
      </c>
      <c r="G9" s="219">
        <f>+C9-G10</f>
        <v>0</v>
      </c>
      <c r="H9" s="190">
        <v>1436531</v>
      </c>
      <c r="I9" s="202">
        <v>1358847.5001274964</v>
      </c>
      <c r="J9" s="202">
        <v>1514214.4998725036</v>
      </c>
    </row>
    <row r="10" spans="1:11" x14ac:dyDescent="0.2">
      <c r="A10" s="100" t="s">
        <v>82</v>
      </c>
      <c r="B10" s="93">
        <v>1433933</v>
      </c>
      <c r="C10" s="26">
        <f t="shared" si="0"/>
        <v>116591</v>
      </c>
      <c r="D10" s="95">
        <f t="shared" si="1"/>
        <v>8.8504731497211822</v>
      </c>
      <c r="E10" s="96">
        <f>IF(B10&lt;I10,-1,IF(B10&gt;J10,1,0))</f>
        <v>1</v>
      </c>
      <c r="F10" s="93">
        <f>SUM(B10:B12)</f>
        <v>1532234</v>
      </c>
      <c r="G10" s="93">
        <f>SUM(C10:C12)</f>
        <v>95703</v>
      </c>
      <c r="H10" s="41">
        <v>1317342</v>
      </c>
      <c r="I10" s="205">
        <v>1242260.6256732526</v>
      </c>
      <c r="J10" s="205">
        <v>1392423.3743267474</v>
      </c>
      <c r="K10" s="42"/>
    </row>
    <row r="11" spans="1:11" x14ac:dyDescent="0.2">
      <c r="A11" s="100" t="s">
        <v>83</v>
      </c>
      <c r="B11" s="93">
        <v>46303</v>
      </c>
      <c r="C11" s="26">
        <f t="shared" si="0"/>
        <v>-25815</v>
      </c>
      <c r="D11" s="95">
        <f t="shared" si="1"/>
        <v>-35.795501816467457</v>
      </c>
      <c r="E11" s="96">
        <f>IF(B11&lt;I11,-1,IF(B11&gt;J11,1,0))</f>
        <v>-1</v>
      </c>
      <c r="F11" s="96"/>
      <c r="G11" s="96"/>
      <c r="H11" s="41">
        <v>72118</v>
      </c>
      <c r="I11" s="205">
        <v>58333.931676276494</v>
      </c>
      <c r="J11" s="205">
        <v>85902.068323723506</v>
      </c>
      <c r="K11" s="42"/>
    </row>
    <row r="12" spans="1:11" x14ac:dyDescent="0.2">
      <c r="A12" s="100" t="s">
        <v>84</v>
      </c>
      <c r="B12" s="93">
        <v>51998</v>
      </c>
      <c r="C12" s="26">
        <f t="shared" si="0"/>
        <v>4927</v>
      </c>
      <c r="D12" s="95">
        <f t="shared" si="1"/>
        <v>10.46716662063691</v>
      </c>
      <c r="E12" s="96">
        <f>IF(B12&lt;I12,-1,IF(B12&gt;J12,1,0))</f>
        <v>0</v>
      </c>
      <c r="F12" s="96"/>
      <c r="G12" s="96"/>
      <c r="H12" s="41">
        <v>47071</v>
      </c>
      <c r="I12" s="205">
        <v>36579.271365007189</v>
      </c>
      <c r="J12" s="205">
        <v>57562.728634992811</v>
      </c>
      <c r="K12" s="42"/>
    </row>
    <row r="13" spans="1:11" x14ac:dyDescent="0.2">
      <c r="A13" s="100"/>
      <c r="B13" s="93"/>
      <c r="C13" s="94"/>
      <c r="D13" s="95"/>
      <c r="E13" s="96"/>
      <c r="F13" s="96"/>
      <c r="G13" s="96"/>
      <c r="H13" s="41"/>
      <c r="I13" s="212"/>
      <c r="J13" s="212"/>
    </row>
    <row r="14" spans="1:11" s="189" customFormat="1" x14ac:dyDescent="0.2">
      <c r="A14" s="97" t="s">
        <v>85</v>
      </c>
      <c r="B14" s="98">
        <v>1532234</v>
      </c>
      <c r="C14" s="24">
        <f t="shared" ref="C14:C16" si="2">B14-H14</f>
        <v>95703</v>
      </c>
      <c r="D14" s="99">
        <f t="shared" ref="D14:D16" si="3">C14/H14*100</f>
        <v>6.6620908285306761</v>
      </c>
      <c r="E14" s="218">
        <f>IF(B14&lt;I14,-1,IF(B14&gt;J14,1,0))</f>
        <v>1</v>
      </c>
      <c r="F14" s="219">
        <f>+B14-F15</f>
        <v>0</v>
      </c>
      <c r="G14" s="219">
        <f>+C14-G15</f>
        <v>0</v>
      </c>
      <c r="H14" s="190">
        <v>1436531</v>
      </c>
      <c r="I14" s="202">
        <v>1358847.5001274964</v>
      </c>
      <c r="J14" s="202">
        <v>1514214.4998725036</v>
      </c>
    </row>
    <row r="15" spans="1:11" x14ac:dyDescent="0.2">
      <c r="A15" s="100" t="s">
        <v>23</v>
      </c>
      <c r="B15" s="93">
        <v>299306</v>
      </c>
      <c r="C15" s="26">
        <f t="shared" si="2"/>
        <v>-13793</v>
      </c>
      <c r="D15" s="95">
        <f t="shared" si="3"/>
        <v>-4.405315890501087</v>
      </c>
      <c r="E15" s="96">
        <f>IF(B15&lt;I15,-1,IF(B15&gt;J15,1,0))</f>
        <v>0</v>
      </c>
      <c r="F15" s="93">
        <f>SUM(B15:B16)</f>
        <v>1532234</v>
      </c>
      <c r="G15" s="93">
        <f>SUM(C15:C16)</f>
        <v>95703</v>
      </c>
      <c r="H15" s="41">
        <v>313099</v>
      </c>
      <c r="I15" s="205">
        <v>281331.05077470368</v>
      </c>
      <c r="J15" s="205">
        <v>344866.94922529632</v>
      </c>
    </row>
    <row r="16" spans="1:11" x14ac:dyDescent="0.2">
      <c r="A16" s="100" t="s">
        <v>24</v>
      </c>
      <c r="B16" s="93">
        <v>1232928</v>
      </c>
      <c r="C16" s="26">
        <f t="shared" si="2"/>
        <v>109496</v>
      </c>
      <c r="D16" s="95">
        <f t="shared" si="3"/>
        <v>9.7465623197487687</v>
      </c>
      <c r="E16" s="96">
        <f>IF(B16&lt;I16,-1,IF(B16&gt;J16,1,0))</f>
        <v>1</v>
      </c>
      <c r="F16" s="96"/>
      <c r="G16" s="96"/>
      <c r="H16" s="41">
        <v>1123432</v>
      </c>
      <c r="I16" s="205">
        <v>1055373.9008154345</v>
      </c>
      <c r="J16" s="205">
        <v>1191490.0991845655</v>
      </c>
    </row>
    <row r="17" spans="1:11" x14ac:dyDescent="0.2">
      <c r="A17" s="100"/>
      <c r="B17" s="93" t="s">
        <v>242</v>
      </c>
      <c r="C17" s="94"/>
      <c r="D17" s="95"/>
      <c r="E17" s="96"/>
      <c r="F17" s="96"/>
      <c r="G17" s="96"/>
      <c r="H17" s="41"/>
      <c r="I17" s="212"/>
      <c r="J17" s="212"/>
      <c r="K17" s="42"/>
    </row>
    <row r="18" spans="1:11" s="189" customFormat="1" ht="12" x14ac:dyDescent="0.2">
      <c r="A18" s="101" t="s">
        <v>121</v>
      </c>
      <c r="B18" s="98">
        <v>1532234</v>
      </c>
      <c r="C18" s="24">
        <f t="shared" ref="C18:C19" si="4">B18-H18</f>
        <v>95703</v>
      </c>
      <c r="D18" s="99">
        <f t="shared" ref="D18:D19" si="5">C18/H18*100</f>
        <v>6.6620908285306761</v>
      </c>
      <c r="E18" s="218">
        <f t="shared" ref="E18:E22" si="6">IF(B18&lt;I18,-1,IF(B18&gt;J18,1,0))</f>
        <v>1</v>
      </c>
      <c r="F18" s="219">
        <f>+B18-F19</f>
        <v>0</v>
      </c>
      <c r="G18" s="219">
        <f>+C18-G19</f>
        <v>0</v>
      </c>
      <c r="H18" s="190">
        <v>1436531</v>
      </c>
      <c r="I18" s="202">
        <v>1358847.5001274964</v>
      </c>
      <c r="J18" s="202">
        <v>1514214.4998725036</v>
      </c>
      <c r="K18" s="220"/>
    </row>
    <row r="19" spans="1:11" x14ac:dyDescent="0.2">
      <c r="A19" s="100" t="s">
        <v>86</v>
      </c>
      <c r="B19" s="93">
        <v>69384</v>
      </c>
      <c r="C19" s="26">
        <f t="shared" si="4"/>
        <v>-9365</v>
      </c>
      <c r="D19" s="95">
        <f t="shared" si="5"/>
        <v>-11.892214504311166</v>
      </c>
      <c r="E19" s="96">
        <f t="shared" si="6"/>
        <v>0</v>
      </c>
      <c r="F19" s="93">
        <f>SUM(B19:B23)</f>
        <v>1532234</v>
      </c>
      <c r="G19" s="93">
        <f>SUM(C19:C23)</f>
        <v>95703</v>
      </c>
      <c r="H19" s="41">
        <v>78749</v>
      </c>
      <c r="I19" s="205">
        <v>65971.068450883016</v>
      </c>
      <c r="J19" s="205">
        <v>91526.931549116984</v>
      </c>
      <c r="K19" s="42"/>
    </row>
    <row r="20" spans="1:11" x14ac:dyDescent="0.2">
      <c r="A20" s="100" t="s">
        <v>87</v>
      </c>
      <c r="B20" s="93">
        <v>219774</v>
      </c>
      <c r="C20" s="26">
        <f t="shared" ref="C20:C23" si="7">B20-H20</f>
        <v>-39310</v>
      </c>
      <c r="D20" s="95">
        <f t="shared" ref="D20:D22" si="8">C20/H20*100</f>
        <v>-15.172685306695898</v>
      </c>
      <c r="E20" s="96">
        <f t="shared" si="6"/>
        <v>-1</v>
      </c>
      <c r="F20" s="96"/>
      <c r="G20" s="96"/>
      <c r="H20" s="41">
        <v>259084</v>
      </c>
      <c r="I20" s="205">
        <v>226505.78727078604</v>
      </c>
      <c r="J20" s="205">
        <v>291662.21272921393</v>
      </c>
      <c r="K20" s="42"/>
    </row>
    <row r="21" spans="1:11" x14ac:dyDescent="0.2">
      <c r="A21" s="100" t="s">
        <v>88</v>
      </c>
      <c r="B21" s="93">
        <v>885772</v>
      </c>
      <c r="C21" s="26">
        <f t="shared" si="7"/>
        <v>78676</v>
      </c>
      <c r="D21" s="95">
        <f t="shared" si="8"/>
        <v>9.7480349301693963</v>
      </c>
      <c r="E21" s="96">
        <f t="shared" si="6"/>
        <v>1</v>
      </c>
      <c r="F21" s="96"/>
      <c r="G21" s="96"/>
      <c r="H21" s="41">
        <v>807096</v>
      </c>
      <c r="I21" s="205">
        <v>754495.40139411797</v>
      </c>
      <c r="J21" s="205">
        <v>859696.59860588203</v>
      </c>
      <c r="K21" s="42"/>
    </row>
    <row r="22" spans="1:11" x14ac:dyDescent="0.2">
      <c r="A22" s="100" t="s">
        <v>89</v>
      </c>
      <c r="B22" s="93">
        <v>351682</v>
      </c>
      <c r="C22" s="26">
        <f t="shared" si="7"/>
        <v>60253</v>
      </c>
      <c r="D22" s="95">
        <f t="shared" si="8"/>
        <v>20.675018615168703</v>
      </c>
      <c r="E22" s="96">
        <f t="shared" si="6"/>
        <v>1</v>
      </c>
      <c r="F22" s="96"/>
      <c r="G22" s="96"/>
      <c r="H22" s="41">
        <v>291429</v>
      </c>
      <c r="I22" s="205">
        <v>257760.56282786949</v>
      </c>
      <c r="J22" s="205">
        <v>325097.43717213051</v>
      </c>
      <c r="K22" s="42"/>
    </row>
    <row r="23" spans="1:11" x14ac:dyDescent="0.2">
      <c r="A23" s="100" t="s">
        <v>10</v>
      </c>
      <c r="B23" s="93">
        <v>5622</v>
      </c>
      <c r="C23" s="26">
        <f t="shared" si="7"/>
        <v>5449</v>
      </c>
      <c r="D23" s="95">
        <f>C23/H23*100</f>
        <v>3149.7109826589599</v>
      </c>
      <c r="E23" s="96">
        <f>IF(B23&lt;I23,-1,IF(B23&gt;J23,1,0))</f>
        <v>-1</v>
      </c>
      <c r="F23" s="96"/>
      <c r="G23" s="96"/>
      <c r="H23" s="41">
        <v>173</v>
      </c>
      <c r="I23" s="205" t="s">
        <v>164</v>
      </c>
      <c r="J23" s="205" t="s">
        <v>164</v>
      </c>
      <c r="K23" s="42"/>
    </row>
    <row r="24" spans="1:11" x14ac:dyDescent="0.2">
      <c r="A24" s="100"/>
      <c r="B24" s="93" t="s">
        <v>242</v>
      </c>
      <c r="C24" s="94"/>
      <c r="D24" s="95"/>
      <c r="E24" s="96"/>
      <c r="F24" s="96"/>
      <c r="G24" s="96"/>
      <c r="H24" s="41"/>
      <c r="I24" s="216"/>
      <c r="J24" s="216"/>
    </row>
    <row r="25" spans="1:11" s="189" customFormat="1" x14ac:dyDescent="0.2">
      <c r="A25" s="101" t="s">
        <v>90</v>
      </c>
      <c r="B25" s="98">
        <v>1532234</v>
      </c>
      <c r="C25" s="24">
        <f>B25-H25</f>
        <v>95703</v>
      </c>
      <c r="D25" s="99">
        <f>C25/H25*100</f>
        <v>6.6620908285306761</v>
      </c>
      <c r="E25" s="218">
        <f>IF(B25&lt;I25,-1,IF(B25&gt;J25,1,0))</f>
        <v>1</v>
      </c>
      <c r="F25" s="219">
        <f>+B25-F26</f>
        <v>0</v>
      </c>
      <c r="G25" s="219">
        <f>+C25-G26</f>
        <v>0</v>
      </c>
      <c r="H25" s="190">
        <v>1436531</v>
      </c>
      <c r="I25" s="202">
        <v>1358847.5001274964</v>
      </c>
      <c r="J25" s="202">
        <v>1514214.4998725036</v>
      </c>
    </row>
    <row r="26" spans="1:11" x14ac:dyDescent="0.2">
      <c r="A26" s="100" t="s">
        <v>66</v>
      </c>
      <c r="B26" s="93">
        <v>234039</v>
      </c>
      <c r="C26" s="26">
        <f t="shared" ref="C26:C29" si="9">B26-H26</f>
        <v>8673</v>
      </c>
      <c r="D26" s="95">
        <f t="shared" ref="D26:D29" si="10">C26/H26*100</f>
        <v>3.8484065919437711</v>
      </c>
      <c r="E26" s="96">
        <f>IF(B26&lt;I26,-1,IF(B26&gt;J26,1,0))</f>
        <v>0</v>
      </c>
      <c r="F26" s="93">
        <f>SUM(B26:B29)</f>
        <v>1532234</v>
      </c>
      <c r="G26" s="93">
        <f>SUM(C26:C29)</f>
        <v>95703</v>
      </c>
      <c r="H26" s="41">
        <v>225366</v>
      </c>
      <c r="I26" s="205">
        <v>194502.58102586554</v>
      </c>
      <c r="J26" s="205">
        <v>256229.41897413446</v>
      </c>
    </row>
    <row r="27" spans="1:11" s="173" customFormat="1" x14ac:dyDescent="0.2">
      <c r="A27" s="100" t="s">
        <v>38</v>
      </c>
      <c r="B27" s="93">
        <v>209243</v>
      </c>
      <c r="C27" s="26">
        <f t="shared" si="9"/>
        <v>11883</v>
      </c>
      <c r="D27" s="126">
        <f t="shared" si="10"/>
        <v>6.0209768950141873</v>
      </c>
      <c r="E27" s="21">
        <f>IF(B27&lt;I27,-1,IF(B27&gt;J27,1,0))</f>
        <v>0</v>
      </c>
      <c r="F27" s="21"/>
      <c r="G27" s="21"/>
      <c r="H27" s="87">
        <v>197360</v>
      </c>
      <c r="I27" s="205">
        <v>172447.97788742167</v>
      </c>
      <c r="J27" s="205">
        <v>222272.02211257833</v>
      </c>
    </row>
    <row r="28" spans="1:11" x14ac:dyDescent="0.2">
      <c r="A28" s="100" t="s">
        <v>4</v>
      </c>
      <c r="B28" s="93">
        <v>175553</v>
      </c>
      <c r="C28" s="26">
        <f t="shared" si="9"/>
        <v>24998</v>
      </c>
      <c r="D28" s="95">
        <f t="shared" si="10"/>
        <v>16.603898907376042</v>
      </c>
      <c r="E28" s="96">
        <f>IF(B28&lt;I28,-1,IF(B28&gt;J28,1,0))</f>
        <v>1</v>
      </c>
      <c r="F28" s="96"/>
      <c r="G28" s="96"/>
      <c r="H28" s="41">
        <v>150555</v>
      </c>
      <c r="I28" s="205">
        <v>125676.70737811405</v>
      </c>
      <c r="J28" s="205">
        <v>175433.29262188595</v>
      </c>
    </row>
    <row r="29" spans="1:11" ht="12" x14ac:dyDescent="0.2">
      <c r="A29" s="100" t="s">
        <v>122</v>
      </c>
      <c r="B29" s="93">
        <v>913399</v>
      </c>
      <c r="C29" s="26">
        <f t="shared" si="9"/>
        <v>50149</v>
      </c>
      <c r="D29" s="95">
        <f t="shared" si="10"/>
        <v>5.8093252244425138</v>
      </c>
      <c r="E29" s="96">
        <f>IF(B29&lt;I29,-1,IF(B29&gt;J29,1,0))</f>
        <v>0</v>
      </c>
      <c r="F29" s="96"/>
      <c r="G29" s="96"/>
      <c r="H29" s="41">
        <v>863250</v>
      </c>
      <c r="I29" s="205">
        <v>809555.29366503202</v>
      </c>
      <c r="J29" s="205">
        <v>916944.70633496798</v>
      </c>
    </row>
    <row r="30" spans="1:11" x14ac:dyDescent="0.2">
      <c r="A30" s="100"/>
      <c r="B30" s="93" t="s">
        <v>242</v>
      </c>
      <c r="C30" s="94"/>
      <c r="D30" s="95"/>
      <c r="E30" s="96"/>
      <c r="F30" s="96"/>
      <c r="G30" s="96"/>
      <c r="H30" s="41"/>
      <c r="I30" s="212"/>
      <c r="J30" s="212"/>
    </row>
    <row r="31" spans="1:11" s="189" customFormat="1" ht="12" x14ac:dyDescent="0.2">
      <c r="A31" s="23" t="s">
        <v>123</v>
      </c>
      <c r="B31" s="98">
        <v>1532234</v>
      </c>
      <c r="C31" s="24">
        <f t="shared" ref="C31:C32" si="11">B31-H31</f>
        <v>95703</v>
      </c>
      <c r="D31" s="99">
        <f t="shared" ref="D31:D32" si="12">C31/H31*100</f>
        <v>6.6620908285306761</v>
      </c>
      <c r="E31" s="218">
        <f t="shared" ref="E31:E34" si="13">IF(B31&lt;I31,-1,IF(B31&gt;J31,1,0))</f>
        <v>1</v>
      </c>
      <c r="F31" s="219">
        <f>+B31-F32</f>
        <v>0</v>
      </c>
      <c r="G31" s="219">
        <f>+C31-G32</f>
        <v>0</v>
      </c>
      <c r="H31" s="190">
        <v>1436531</v>
      </c>
      <c r="I31" s="202">
        <v>1358847.5001274964</v>
      </c>
      <c r="J31" s="202">
        <v>1514214.4998725036</v>
      </c>
    </row>
    <row r="32" spans="1:11" x14ac:dyDescent="0.2">
      <c r="A32" s="25" t="s">
        <v>91</v>
      </c>
      <c r="B32" s="93">
        <v>230844</v>
      </c>
      <c r="C32" s="26">
        <f t="shared" si="11"/>
        <v>-2535</v>
      </c>
      <c r="D32" s="95">
        <f t="shared" si="12"/>
        <v>-1.0862159834432403</v>
      </c>
      <c r="E32" s="96">
        <f t="shared" si="13"/>
        <v>0</v>
      </c>
      <c r="F32" s="93">
        <f>SUM(B32:B36)</f>
        <v>1532234</v>
      </c>
      <c r="G32" s="93">
        <f>SUM(C32:C36)</f>
        <v>95703</v>
      </c>
      <c r="H32" s="41">
        <v>233379</v>
      </c>
      <c r="I32" s="205">
        <v>206013.21641774222</v>
      </c>
      <c r="J32" s="205">
        <v>260744.78358225778</v>
      </c>
    </row>
    <row r="33" spans="1:11" x14ac:dyDescent="0.2">
      <c r="A33" s="25" t="s">
        <v>92</v>
      </c>
      <c r="B33" s="93">
        <v>737823</v>
      </c>
      <c r="C33" s="26">
        <f t="shared" ref="C33:C36" si="14">B33-H33</f>
        <v>43408</v>
      </c>
      <c r="D33" s="95">
        <f t="shared" ref="D33:D36" si="15">C33/H33*100</f>
        <v>6.2510170431226282</v>
      </c>
      <c r="E33" s="96">
        <f t="shared" si="13"/>
        <v>0</v>
      </c>
      <c r="F33" s="96"/>
      <c r="G33" s="96"/>
      <c r="H33" s="41">
        <v>694415</v>
      </c>
      <c r="I33" s="205">
        <v>641073.96163523151</v>
      </c>
      <c r="J33" s="205">
        <v>747756.03836476849</v>
      </c>
    </row>
    <row r="34" spans="1:11" x14ac:dyDescent="0.2">
      <c r="A34" s="25" t="s">
        <v>93</v>
      </c>
      <c r="B34" s="93">
        <v>291277</v>
      </c>
      <c r="C34" s="26">
        <f t="shared" si="14"/>
        <v>27418</v>
      </c>
      <c r="D34" s="95">
        <f t="shared" si="15"/>
        <v>10.391155882497848</v>
      </c>
      <c r="E34" s="96">
        <f t="shared" si="13"/>
        <v>0</v>
      </c>
      <c r="F34" s="96"/>
      <c r="G34" s="96"/>
      <c r="H34" s="41">
        <v>263859</v>
      </c>
      <c r="I34" s="205">
        <v>234486.06853880579</v>
      </c>
      <c r="J34" s="205">
        <v>293231.93146119424</v>
      </c>
    </row>
    <row r="35" spans="1:11" x14ac:dyDescent="0.2">
      <c r="A35" s="25" t="s">
        <v>94</v>
      </c>
      <c r="B35" s="93">
        <v>106076</v>
      </c>
      <c r="C35" s="26">
        <f t="shared" si="14"/>
        <v>7481</v>
      </c>
      <c r="D35" s="95">
        <f t="shared" si="15"/>
        <v>7.587605862366245</v>
      </c>
      <c r="E35" s="96">
        <f>IF(B35&lt;I35,-1,IF(B35&gt;J35,1,0))</f>
        <v>0</v>
      </c>
      <c r="F35" s="96"/>
      <c r="G35" s="96"/>
      <c r="H35" s="41">
        <v>98595</v>
      </c>
      <c r="I35" s="205">
        <v>81703.377481154181</v>
      </c>
      <c r="J35" s="205">
        <v>115486.62251884582</v>
      </c>
    </row>
    <row r="36" spans="1:11" x14ac:dyDescent="0.2">
      <c r="A36" s="25" t="s">
        <v>10</v>
      </c>
      <c r="B36" s="93">
        <v>166214</v>
      </c>
      <c r="C36" s="26">
        <f t="shared" si="14"/>
        <v>19931</v>
      </c>
      <c r="D36" s="95">
        <f t="shared" si="15"/>
        <v>13.624959838121997</v>
      </c>
      <c r="E36" s="96">
        <f>IF(B36&lt;I36,-1,IF(B36&gt;J36,1,0))</f>
        <v>1</v>
      </c>
      <c r="F36" s="96"/>
      <c r="G36" s="96"/>
      <c r="H36" s="41">
        <v>146283</v>
      </c>
      <c r="I36" s="205">
        <v>128523.17800402915</v>
      </c>
      <c r="J36" s="205">
        <v>164042.82199597085</v>
      </c>
    </row>
    <row r="37" spans="1:11" x14ac:dyDescent="0.2">
      <c r="A37" s="25"/>
      <c r="B37" s="93"/>
      <c r="C37" s="41"/>
      <c r="D37" s="95"/>
      <c r="E37" s="96"/>
      <c r="F37" s="96"/>
      <c r="G37" s="96"/>
      <c r="H37" s="41"/>
      <c r="I37" s="212"/>
      <c r="J37" s="212"/>
    </row>
    <row r="38" spans="1:11" x14ac:dyDescent="0.2">
      <c r="A38" s="23" t="s">
        <v>95</v>
      </c>
      <c r="B38" s="93"/>
      <c r="C38" s="41"/>
      <c r="D38" s="95"/>
      <c r="E38" s="96"/>
      <c r="F38" s="96"/>
      <c r="G38" s="96"/>
      <c r="H38" s="41"/>
      <c r="I38" s="212"/>
      <c r="J38" s="212"/>
    </row>
    <row r="39" spans="1:11" x14ac:dyDescent="0.2">
      <c r="A39" s="25" t="s">
        <v>51</v>
      </c>
      <c r="B39" s="102">
        <v>80.466038477151656</v>
      </c>
      <c r="C39" s="103">
        <f t="shared" ref="C39:C42" si="16">B39-H39</f>
        <v>2.2615305340581813</v>
      </c>
      <c r="D39" s="103">
        <f t="shared" ref="D39:D42" si="17">C39/H39*100</f>
        <v>2.8918160775384116</v>
      </c>
      <c r="E39" s="96">
        <f>IF(B39&lt;I39,-1,IF(B39&gt;J39,1,0))</f>
        <v>1</v>
      </c>
      <c r="F39" s="96"/>
      <c r="G39" s="96"/>
      <c r="H39" s="42">
        <v>78.204507943093475</v>
      </c>
      <c r="I39" s="221">
        <v>76.271328935113658</v>
      </c>
      <c r="J39" s="221">
        <v>80.137686951073277</v>
      </c>
    </row>
    <row r="40" spans="1:11" s="173" customFormat="1" x14ac:dyDescent="0.2">
      <c r="A40" s="25" t="s">
        <v>73</v>
      </c>
      <c r="B40" s="102">
        <v>8.0706341198537555</v>
      </c>
      <c r="C40" s="103">
        <f t="shared" si="16"/>
        <v>-3.8377757926368208</v>
      </c>
      <c r="D40" s="103">
        <f t="shared" si="17"/>
        <v>-32.227441117990303</v>
      </c>
      <c r="E40" s="21">
        <f>IF(B40&lt;I40,-1,IF(B40&gt;J40,1,0))</f>
        <v>-1</v>
      </c>
      <c r="F40" s="21"/>
      <c r="G40" s="21"/>
      <c r="H40" s="66">
        <v>11.908409912490576</v>
      </c>
      <c r="I40" s="221">
        <v>10.466568247924716</v>
      </c>
      <c r="J40" s="221">
        <v>13.350251577056438</v>
      </c>
    </row>
    <row r="41" spans="1:11" ht="20.399999999999999" x14ac:dyDescent="0.2">
      <c r="A41" s="25" t="s">
        <v>96</v>
      </c>
      <c r="B41" s="102">
        <v>9.8363565878318848</v>
      </c>
      <c r="C41" s="103">
        <f t="shared" si="16"/>
        <v>0.7605343466132819</v>
      </c>
      <c r="D41" s="103">
        <f t="shared" si="17"/>
        <v>8.3797845131788922</v>
      </c>
      <c r="E41" s="96">
        <f>IF(B41&lt;I41,-1,IF(B41&gt;J41,1,0))</f>
        <v>0</v>
      </c>
      <c r="F41" s="96"/>
      <c r="G41" s="96"/>
      <c r="H41" s="42">
        <v>9.0758222412186029</v>
      </c>
      <c r="I41" s="221">
        <v>7.768339211856115</v>
      </c>
      <c r="J41" s="221">
        <v>10.38330527058109</v>
      </c>
    </row>
    <row r="42" spans="1:11" x14ac:dyDescent="0.2">
      <c r="A42" s="25" t="s">
        <v>97</v>
      </c>
      <c r="B42" s="102">
        <v>22.95223836568044</v>
      </c>
      <c r="C42" s="103">
        <f t="shared" si="16"/>
        <v>2.6652414265263253</v>
      </c>
      <c r="D42" s="103">
        <f t="shared" si="17"/>
        <v>13.137683386654345</v>
      </c>
      <c r="E42" s="96">
        <f>IF(B42&lt;I42,-1,IF(B42&gt;J42,1,0))</f>
        <v>1</v>
      </c>
      <c r="F42" s="96"/>
      <c r="G42" s="96"/>
      <c r="H42" s="42">
        <v>20.286996939154115</v>
      </c>
      <c r="I42" s="221">
        <v>18.204478434778519</v>
      </c>
      <c r="J42" s="221">
        <v>22.369515443529711</v>
      </c>
    </row>
    <row r="43" spans="1:11" x14ac:dyDescent="0.2">
      <c r="A43" s="25"/>
      <c r="B43" s="93"/>
      <c r="C43" s="41"/>
      <c r="D43" s="95"/>
      <c r="E43" s="96"/>
      <c r="F43" s="96"/>
      <c r="G43" s="96"/>
      <c r="H43" s="41"/>
      <c r="I43" s="212"/>
      <c r="J43" s="212"/>
    </row>
    <row r="44" spans="1:11" s="189" customFormat="1" x14ac:dyDescent="0.2">
      <c r="A44" s="89" t="s">
        <v>98</v>
      </c>
      <c r="B44" s="90">
        <v>537996</v>
      </c>
      <c r="C44" s="13">
        <f>B44-H44</f>
        <v>16326</v>
      </c>
      <c r="D44" s="91">
        <f>C44/H44*100</f>
        <v>3.1295646673184199</v>
      </c>
      <c r="E44" s="179">
        <f>IF(B44&lt;I44,-1,IF(B44&gt;J44,1,0))</f>
        <v>0</v>
      </c>
      <c r="F44" s="179"/>
      <c r="G44" s="179"/>
      <c r="H44" s="190">
        <v>521670</v>
      </c>
      <c r="I44" s="202">
        <v>486548.83962641261</v>
      </c>
      <c r="J44" s="202">
        <v>556791.16037358739</v>
      </c>
      <c r="K44" s="222"/>
    </row>
    <row r="45" spans="1:11" x14ac:dyDescent="0.2">
      <c r="A45" s="92"/>
      <c r="B45" s="93"/>
      <c r="C45" s="94"/>
      <c r="D45" s="95"/>
      <c r="E45" s="96"/>
      <c r="F45" s="96"/>
      <c r="G45" s="96"/>
      <c r="H45" s="41"/>
      <c r="I45" s="212"/>
      <c r="J45" s="212"/>
    </row>
    <row r="46" spans="1:11" s="189" customFormat="1" x14ac:dyDescent="0.2">
      <c r="A46" s="101" t="s">
        <v>99</v>
      </c>
      <c r="B46" s="98">
        <v>537996</v>
      </c>
      <c r="C46" s="24">
        <f t="shared" ref="C46:C48" si="18">B46-H46</f>
        <v>16326</v>
      </c>
      <c r="D46" s="99">
        <f t="shared" ref="D46:D48" si="19">C46/H46*100</f>
        <v>3.1295646673184199</v>
      </c>
      <c r="E46" s="218">
        <f>IF(B46&lt;I46,-1,IF(B46&gt;J46,1,0))</f>
        <v>0</v>
      </c>
      <c r="F46" s="219">
        <f>+B46-F47</f>
        <v>0</v>
      </c>
      <c r="G46" s="219">
        <f>+C46-G47</f>
        <v>0</v>
      </c>
      <c r="H46" s="190">
        <v>521670</v>
      </c>
      <c r="I46" s="202">
        <v>486548.83962641261</v>
      </c>
      <c r="J46" s="202">
        <v>556791.16037358739</v>
      </c>
    </row>
    <row r="47" spans="1:11" x14ac:dyDescent="0.2">
      <c r="A47" s="100" t="s">
        <v>100</v>
      </c>
      <c r="B47" s="93">
        <v>62580</v>
      </c>
      <c r="C47" s="26">
        <f t="shared" si="18"/>
        <v>24383</v>
      </c>
      <c r="D47" s="95">
        <f t="shared" si="19"/>
        <v>63.834856140534605</v>
      </c>
      <c r="E47" s="96">
        <f>IF(B47&lt;I47,-1,IF(B47&gt;J47,1,0))</f>
        <v>1</v>
      </c>
      <c r="F47" s="93">
        <f>SUM(B47:B48)</f>
        <v>537996</v>
      </c>
      <c r="G47" s="93">
        <f>SUM(C47:C48)</f>
        <v>16326</v>
      </c>
      <c r="H47" s="41">
        <v>38197</v>
      </c>
      <c r="I47" s="205">
        <v>26696.525025969913</v>
      </c>
      <c r="J47" s="205">
        <v>49697.47497403009</v>
      </c>
    </row>
    <row r="48" spans="1:11" s="173" customFormat="1" x14ac:dyDescent="0.2">
      <c r="A48" s="100" t="s">
        <v>101</v>
      </c>
      <c r="B48" s="93">
        <v>475416</v>
      </c>
      <c r="C48" s="26">
        <f t="shared" si="18"/>
        <v>-8057</v>
      </c>
      <c r="D48" s="126">
        <f t="shared" si="19"/>
        <v>-1.6664839608416602</v>
      </c>
      <c r="E48" s="21">
        <f>IF(B48&lt;I48,-1,IF(B48&gt;J48,1,0))</f>
        <v>0</v>
      </c>
      <c r="F48" s="21"/>
      <c r="G48" s="21"/>
      <c r="H48" s="87">
        <v>483473</v>
      </c>
      <c r="I48" s="205">
        <v>451193.79525287356</v>
      </c>
      <c r="J48" s="205">
        <v>515752.20474712644</v>
      </c>
    </row>
    <row r="49" spans="1:11" s="173" customFormat="1" x14ac:dyDescent="0.2">
      <c r="A49" s="100"/>
      <c r="B49" s="93" t="s">
        <v>242</v>
      </c>
      <c r="C49" s="28"/>
      <c r="D49" s="126"/>
      <c r="E49" s="21"/>
      <c r="F49" s="21"/>
      <c r="G49" s="21"/>
      <c r="H49" s="87"/>
      <c r="I49" s="217"/>
      <c r="J49" s="217"/>
    </row>
    <row r="50" spans="1:11" s="16" customFormat="1" x14ac:dyDescent="0.2">
      <c r="A50" s="101" t="s">
        <v>102</v>
      </c>
      <c r="B50" s="98">
        <v>537996</v>
      </c>
      <c r="C50" s="24">
        <f t="shared" ref="C50:C52" si="20">B50-H50</f>
        <v>16326</v>
      </c>
      <c r="D50" s="174">
        <f t="shared" ref="D50:D52" si="21">C50/H50*100</f>
        <v>3.1295646673184199</v>
      </c>
      <c r="E50" s="184">
        <f>IF(B50&lt;I50,-1,IF(B50&gt;J50,1,0))</f>
        <v>0</v>
      </c>
      <c r="F50" s="184"/>
      <c r="G50" s="184"/>
      <c r="H50" s="190">
        <v>521670</v>
      </c>
      <c r="I50" s="202">
        <v>486548.83962641261</v>
      </c>
      <c r="J50" s="202">
        <v>556791.16037358739</v>
      </c>
    </row>
    <row r="51" spans="1:11" s="173" customFormat="1" x14ac:dyDescent="0.2">
      <c r="A51" s="100" t="s">
        <v>23</v>
      </c>
      <c r="B51" s="93">
        <v>293793</v>
      </c>
      <c r="C51" s="26">
        <f t="shared" si="20"/>
        <v>-3261</v>
      </c>
      <c r="D51" s="126">
        <f t="shared" si="21"/>
        <v>-1.0977802015795108</v>
      </c>
      <c r="E51" s="21">
        <f>IF(B51&lt;I51,-1,IF(B51&gt;J51,1,0))</f>
        <v>0</v>
      </c>
      <c r="F51" s="166">
        <f>+B50-F52</f>
        <v>0</v>
      </c>
      <c r="G51" s="166">
        <f>+C50-G52</f>
        <v>0</v>
      </c>
      <c r="H51" s="87">
        <v>297054</v>
      </c>
      <c r="I51" s="205">
        <v>268664.57520808792</v>
      </c>
      <c r="J51" s="205">
        <v>325443.42479191208</v>
      </c>
      <c r="K51" s="66"/>
    </row>
    <row r="52" spans="1:11" s="173" customFormat="1" x14ac:dyDescent="0.2">
      <c r="A52" s="100" t="s">
        <v>24</v>
      </c>
      <c r="B52" s="93">
        <v>244203</v>
      </c>
      <c r="C52" s="26">
        <f t="shared" si="20"/>
        <v>19587</v>
      </c>
      <c r="D52" s="126">
        <f t="shared" si="21"/>
        <v>8.72021583502511</v>
      </c>
      <c r="E52" s="21">
        <f>IF(B52&lt;I52,-1,IF(B52&gt;J52,1,0))</f>
        <v>0</v>
      </c>
      <c r="F52" s="93">
        <f>SUM(B51:B52)</f>
        <v>537996</v>
      </c>
      <c r="G52" s="93">
        <f>SUM(C51:C52)</f>
        <v>16326</v>
      </c>
      <c r="H52" s="87">
        <v>224616</v>
      </c>
      <c r="I52" s="205">
        <v>200747.46162721555</v>
      </c>
      <c r="J52" s="205">
        <v>248484.53837278445</v>
      </c>
      <c r="K52" s="66"/>
    </row>
    <row r="53" spans="1:11" s="173" customFormat="1" x14ac:dyDescent="0.2">
      <c r="A53" s="100"/>
      <c r="B53" s="93" t="s">
        <v>242</v>
      </c>
      <c r="C53" s="28"/>
      <c r="D53" s="126"/>
      <c r="E53" s="21"/>
      <c r="F53" s="21"/>
      <c r="G53" s="21"/>
      <c r="H53" s="87"/>
      <c r="I53" s="217"/>
      <c r="J53" s="217"/>
    </row>
    <row r="54" spans="1:11" s="16" customFormat="1" ht="12" x14ac:dyDescent="0.2">
      <c r="A54" s="101" t="s">
        <v>124</v>
      </c>
      <c r="B54" s="98">
        <v>537996</v>
      </c>
      <c r="C54" s="24">
        <f t="shared" ref="C54:C55" si="22">B54-H54</f>
        <v>16326</v>
      </c>
      <c r="D54" s="174">
        <f t="shared" ref="D54:D55" si="23">C54/H54*100</f>
        <v>3.1295646673184199</v>
      </c>
      <c r="E54" s="184">
        <f t="shared" ref="E54:E58" si="24">IF(B54&lt;I54,-1,IF(B54&gt;J54,1,0))</f>
        <v>0</v>
      </c>
      <c r="F54" s="184"/>
      <c r="G54" s="184"/>
      <c r="H54" s="190">
        <v>521670</v>
      </c>
      <c r="I54" s="202">
        <v>486548.83962641261</v>
      </c>
      <c r="J54" s="202">
        <v>556791.16037358739</v>
      </c>
    </row>
    <row r="55" spans="1:11" s="173" customFormat="1" x14ac:dyDescent="0.2">
      <c r="A55" s="100" t="s">
        <v>86</v>
      </c>
      <c r="B55" s="93">
        <v>47776</v>
      </c>
      <c r="C55" s="26">
        <f t="shared" si="22"/>
        <v>-19556</v>
      </c>
      <c r="D55" s="126">
        <f t="shared" si="23"/>
        <v>-29.044139487910652</v>
      </c>
      <c r="E55" s="21">
        <f t="shared" si="24"/>
        <v>-1</v>
      </c>
      <c r="F55" s="166">
        <f>+B54-F56</f>
        <v>0</v>
      </c>
      <c r="G55" s="166">
        <f>+C54-G56</f>
        <v>0</v>
      </c>
      <c r="H55" s="87">
        <v>67332</v>
      </c>
      <c r="I55" s="205">
        <v>55894.412050181556</v>
      </c>
      <c r="J55" s="205">
        <v>78769.587949818451</v>
      </c>
    </row>
    <row r="56" spans="1:11" s="173" customFormat="1" x14ac:dyDescent="0.2">
      <c r="A56" s="100" t="s">
        <v>87</v>
      </c>
      <c r="B56" s="93">
        <v>224501</v>
      </c>
      <c r="C56" s="26">
        <f t="shared" ref="C56:C59" si="25">B56-H56</f>
        <v>1597</v>
      </c>
      <c r="D56" s="126">
        <f t="shared" ref="D56:D59" si="26">C56/H56*100</f>
        <v>0.71645192549258874</v>
      </c>
      <c r="E56" s="21">
        <f t="shared" si="24"/>
        <v>0</v>
      </c>
      <c r="F56" s="93">
        <f>SUM(B55:B59)</f>
        <v>537996</v>
      </c>
      <c r="G56" s="93">
        <f>SUM(C55:C59)</f>
        <v>16326</v>
      </c>
      <c r="H56" s="87">
        <v>222904</v>
      </c>
      <c r="I56" s="205">
        <v>198678.37502256536</v>
      </c>
      <c r="J56" s="205">
        <v>247129.62497743464</v>
      </c>
      <c r="K56" s="66"/>
    </row>
    <row r="57" spans="1:11" s="173" customFormat="1" x14ac:dyDescent="0.2">
      <c r="A57" s="100" t="s">
        <v>88</v>
      </c>
      <c r="B57" s="93">
        <v>129752</v>
      </c>
      <c r="C57" s="26">
        <f t="shared" si="25"/>
        <v>19467</v>
      </c>
      <c r="D57" s="126">
        <f t="shared" si="26"/>
        <v>17.651539193906697</v>
      </c>
      <c r="E57" s="21">
        <f t="shared" si="24"/>
        <v>1</v>
      </c>
      <c r="F57" s="21"/>
      <c r="G57" s="21"/>
      <c r="H57" s="87">
        <v>110285</v>
      </c>
      <c r="I57" s="205">
        <v>92214.962259164924</v>
      </c>
      <c r="J57" s="205">
        <v>128355.03774083508</v>
      </c>
      <c r="K57" s="66"/>
    </row>
    <row r="58" spans="1:11" s="173" customFormat="1" x14ac:dyDescent="0.2">
      <c r="A58" s="100" t="s">
        <v>89</v>
      </c>
      <c r="B58" s="93">
        <v>135761</v>
      </c>
      <c r="C58" s="26">
        <f t="shared" si="25"/>
        <v>15929</v>
      </c>
      <c r="D58" s="126">
        <f t="shared" si="26"/>
        <v>13.292776553842046</v>
      </c>
      <c r="E58" s="21">
        <f t="shared" si="24"/>
        <v>0</v>
      </c>
      <c r="F58" s="21"/>
      <c r="G58" s="21"/>
      <c r="H58" s="87">
        <v>119832</v>
      </c>
      <c r="I58" s="205">
        <v>101614.63163393804</v>
      </c>
      <c r="J58" s="205">
        <v>138049.36836606197</v>
      </c>
      <c r="K58" s="66"/>
    </row>
    <row r="59" spans="1:11" s="173" customFormat="1" x14ac:dyDescent="0.2">
      <c r="A59" s="100" t="s">
        <v>10</v>
      </c>
      <c r="B59" s="93">
        <v>206</v>
      </c>
      <c r="C59" s="26">
        <f t="shared" si="25"/>
        <v>-1111</v>
      </c>
      <c r="D59" s="126">
        <f t="shared" si="26"/>
        <v>-84.358390280941535</v>
      </c>
      <c r="E59" s="21">
        <f>IF(B59&lt;I59,-1,IF(B59&gt;J59,1,0))</f>
        <v>-1</v>
      </c>
      <c r="F59" s="21"/>
      <c r="G59" s="21"/>
      <c r="H59" s="87">
        <v>1317</v>
      </c>
      <c r="I59" s="205" t="s">
        <v>164</v>
      </c>
      <c r="J59" s="205" t="s">
        <v>164</v>
      </c>
    </row>
    <row r="60" spans="1:11" s="173" customFormat="1" x14ac:dyDescent="0.2">
      <c r="A60" s="100"/>
      <c r="B60" s="146" t="s">
        <v>242</v>
      </c>
      <c r="C60" s="28"/>
      <c r="D60" s="126"/>
      <c r="E60" s="21"/>
      <c r="F60" s="21"/>
      <c r="G60" s="21"/>
      <c r="H60" s="87"/>
      <c r="I60" s="217"/>
      <c r="J60" s="217"/>
    </row>
    <row r="61" spans="1:11" s="16" customFormat="1" x14ac:dyDescent="0.2">
      <c r="A61" s="101" t="s">
        <v>103</v>
      </c>
      <c r="B61" s="98">
        <v>537996</v>
      </c>
      <c r="C61" s="24">
        <f t="shared" ref="C61:C65" si="27">B61-H61</f>
        <v>16326</v>
      </c>
      <c r="D61" s="174">
        <f t="shared" ref="D61:D65" si="28">C61/H61*100</f>
        <v>3.1295646673184199</v>
      </c>
      <c r="E61" s="184">
        <f>IF(B61&lt;I61,-1,IF(B61&gt;J61,1,0))</f>
        <v>0</v>
      </c>
      <c r="F61" s="184"/>
      <c r="G61" s="184"/>
      <c r="H61" s="190">
        <v>521670</v>
      </c>
      <c r="I61" s="202">
        <v>486548.83962641261</v>
      </c>
      <c r="J61" s="202">
        <v>556791.16037358739</v>
      </c>
    </row>
    <row r="62" spans="1:11" s="173" customFormat="1" x14ac:dyDescent="0.2">
      <c r="A62" s="100" t="s">
        <v>66</v>
      </c>
      <c r="B62" s="93">
        <v>109208</v>
      </c>
      <c r="C62" s="26">
        <f t="shared" si="27"/>
        <v>9664</v>
      </c>
      <c r="D62" s="126">
        <f t="shared" si="28"/>
        <v>9.7082697098770385</v>
      </c>
      <c r="E62" s="21">
        <f>IF(B62&lt;I62,-1,IF(B62&gt;J62,1,0))</f>
        <v>0</v>
      </c>
      <c r="F62" s="166">
        <f>+B61-F63</f>
        <v>0</v>
      </c>
      <c r="G62" s="166">
        <f>+C61-G63</f>
        <v>0</v>
      </c>
      <c r="H62" s="87">
        <v>99544</v>
      </c>
      <c r="I62" s="205">
        <v>82580.030906361077</v>
      </c>
      <c r="J62" s="205">
        <v>116507.96909363892</v>
      </c>
    </row>
    <row r="63" spans="1:11" s="173" customFormat="1" x14ac:dyDescent="0.2">
      <c r="A63" s="100" t="s">
        <v>56</v>
      </c>
      <c r="B63" s="93">
        <v>58981</v>
      </c>
      <c r="C63" s="26">
        <f t="shared" si="27"/>
        <v>-7555</v>
      </c>
      <c r="D63" s="126">
        <f t="shared" si="28"/>
        <v>-11.354755320428039</v>
      </c>
      <c r="E63" s="21">
        <f>IF(B63&lt;I63,-1,IF(B63&gt;J63,1,0))</f>
        <v>0</v>
      </c>
      <c r="F63" s="93">
        <f>SUM(B62:B65)</f>
        <v>537996</v>
      </c>
      <c r="G63" s="93">
        <f>SUM(C62:C65)</f>
        <v>16326</v>
      </c>
      <c r="H63" s="87">
        <v>66536</v>
      </c>
      <c r="I63" s="205">
        <v>53938.430773099593</v>
      </c>
      <c r="J63" s="205">
        <v>79133.569226900407</v>
      </c>
    </row>
    <row r="64" spans="1:11" s="173" customFormat="1" x14ac:dyDescent="0.2">
      <c r="A64" s="100" t="s">
        <v>4</v>
      </c>
      <c r="B64" s="93">
        <v>49232</v>
      </c>
      <c r="C64" s="26">
        <f t="shared" si="27"/>
        <v>-305</v>
      </c>
      <c r="D64" s="126">
        <f t="shared" si="28"/>
        <v>-0.61570139491693077</v>
      </c>
      <c r="E64" s="21">
        <f>IF(B64&lt;I64,-1,IF(B64&gt;J64,1,0))</f>
        <v>0</v>
      </c>
      <c r="F64" s="21"/>
      <c r="G64" s="21"/>
      <c r="H64" s="87">
        <v>49537</v>
      </c>
      <c r="I64" s="205">
        <v>38606.339128388165</v>
      </c>
      <c r="J64" s="205">
        <v>60467.660871611835</v>
      </c>
    </row>
    <row r="65" spans="1:10" s="173" customFormat="1" ht="12" x14ac:dyDescent="0.2">
      <c r="A65" s="100" t="s">
        <v>125</v>
      </c>
      <c r="B65" s="93">
        <v>320575</v>
      </c>
      <c r="C65" s="26">
        <f t="shared" si="27"/>
        <v>14522</v>
      </c>
      <c r="D65" s="126">
        <f t="shared" si="28"/>
        <v>4.7449297997405679</v>
      </c>
      <c r="E65" s="21">
        <f>IF(B65&lt;I65,-1,IF(B65&gt;J65,1,0))</f>
        <v>0</v>
      </c>
      <c r="F65" s="21"/>
      <c r="G65" s="21"/>
      <c r="H65" s="87">
        <v>306053</v>
      </c>
      <c r="I65" s="205">
        <v>281320.12483287626</v>
      </c>
      <c r="J65" s="205">
        <v>330785.87516712374</v>
      </c>
    </row>
    <row r="66" spans="1:10" s="173" customFormat="1" x14ac:dyDescent="0.2">
      <c r="A66" s="100"/>
      <c r="B66" s="146" t="s">
        <v>242</v>
      </c>
      <c r="C66" s="28"/>
      <c r="D66" s="126"/>
      <c r="E66" s="21"/>
      <c r="F66" s="21"/>
      <c r="G66" s="21"/>
      <c r="H66" s="87"/>
      <c r="I66" s="217"/>
      <c r="J66" s="217"/>
    </row>
    <row r="67" spans="1:10" s="16" customFormat="1" ht="12" x14ac:dyDescent="0.2">
      <c r="A67" s="23" t="s">
        <v>126</v>
      </c>
      <c r="B67" s="98">
        <v>537996</v>
      </c>
      <c r="C67" s="24">
        <f t="shared" ref="C67:C68" si="29">B67-H67</f>
        <v>16326</v>
      </c>
      <c r="D67" s="174">
        <f t="shared" ref="D67:D68" si="30">C67/H67*100</f>
        <v>3.1295646673184199</v>
      </c>
      <c r="E67" s="184">
        <f t="shared" ref="E67:E72" si="31">IF(B67&lt;I67,-1,IF(B67&gt;J67,1,0))</f>
        <v>0</v>
      </c>
      <c r="F67" s="184"/>
      <c r="G67" s="184"/>
      <c r="H67" s="190">
        <v>521670</v>
      </c>
      <c r="I67" s="202">
        <v>486548.83962641261</v>
      </c>
      <c r="J67" s="202">
        <v>556791.16037358739</v>
      </c>
    </row>
    <row r="68" spans="1:10" s="173" customFormat="1" x14ac:dyDescent="0.2">
      <c r="A68" s="25" t="s">
        <v>91</v>
      </c>
      <c r="B68" s="93">
        <v>299096</v>
      </c>
      <c r="C68" s="26">
        <f t="shared" si="29"/>
        <v>-9464</v>
      </c>
      <c r="D68" s="126">
        <f t="shared" si="30"/>
        <v>-3.0671506352087112</v>
      </c>
      <c r="E68" s="21">
        <f t="shared" si="31"/>
        <v>0</v>
      </c>
      <c r="F68" s="166">
        <f>+B67-F69</f>
        <v>0</v>
      </c>
      <c r="G68" s="166">
        <f>+C67-G69</f>
        <v>0</v>
      </c>
      <c r="H68" s="87">
        <v>308560</v>
      </c>
      <c r="I68" s="205">
        <v>279244.83916202316</v>
      </c>
      <c r="J68" s="205">
        <v>337875.16083797684</v>
      </c>
    </row>
    <row r="69" spans="1:10" s="173" customFormat="1" x14ac:dyDescent="0.2">
      <c r="A69" s="25" t="s">
        <v>92</v>
      </c>
      <c r="B69" s="93">
        <v>147099</v>
      </c>
      <c r="C69" s="26">
        <f t="shared" ref="C69:C72" si="32">B69-H69</f>
        <v>4331</v>
      </c>
      <c r="D69" s="126">
        <f t="shared" ref="D69:D72" si="33">C69/H69*100</f>
        <v>3.0335929620082931</v>
      </c>
      <c r="E69" s="21">
        <f t="shared" si="31"/>
        <v>0</v>
      </c>
      <c r="F69" s="93">
        <f>SUM(B68:B72)</f>
        <v>537996</v>
      </c>
      <c r="G69" s="93">
        <f>SUM(C68:C72)</f>
        <v>16326</v>
      </c>
      <c r="H69" s="87">
        <v>142768</v>
      </c>
      <c r="I69" s="205">
        <v>122620.86007673376</v>
      </c>
      <c r="J69" s="205">
        <v>162915.13992326625</v>
      </c>
    </row>
    <row r="70" spans="1:10" x14ac:dyDescent="0.2">
      <c r="A70" s="25" t="s">
        <v>93</v>
      </c>
      <c r="B70" s="93">
        <v>64496</v>
      </c>
      <c r="C70" s="26">
        <f t="shared" si="32"/>
        <v>21972</v>
      </c>
      <c r="D70" s="95">
        <f t="shared" si="33"/>
        <v>51.669645376728432</v>
      </c>
      <c r="E70" s="96">
        <f t="shared" si="31"/>
        <v>1</v>
      </c>
      <c r="F70" s="96"/>
      <c r="G70" s="96"/>
      <c r="H70" s="41">
        <v>42524</v>
      </c>
      <c r="I70" s="205">
        <v>31515.063623908049</v>
      </c>
      <c r="J70" s="205">
        <v>53532.936376091951</v>
      </c>
    </row>
    <row r="71" spans="1:10" x14ac:dyDescent="0.2">
      <c r="A71" s="25" t="s">
        <v>94</v>
      </c>
      <c r="B71" s="93">
        <v>8756</v>
      </c>
      <c r="C71" s="26">
        <f t="shared" si="32"/>
        <v>-1707</v>
      </c>
      <c r="D71" s="95">
        <f t="shared" si="33"/>
        <v>-16.31463251457517</v>
      </c>
      <c r="E71" s="96">
        <f t="shared" si="31"/>
        <v>0</v>
      </c>
      <c r="F71" s="96"/>
      <c r="G71" s="96"/>
      <c r="H71" s="41">
        <v>10463</v>
      </c>
      <c r="I71" s="205">
        <v>4533.1821616595353</v>
      </c>
      <c r="J71" s="205">
        <v>16392.817838340467</v>
      </c>
    </row>
    <row r="72" spans="1:10" x14ac:dyDescent="0.2">
      <c r="A72" s="25" t="s">
        <v>10</v>
      </c>
      <c r="B72" s="93">
        <v>18549</v>
      </c>
      <c r="C72" s="26">
        <f t="shared" si="32"/>
        <v>1194</v>
      </c>
      <c r="D72" s="95">
        <f t="shared" si="33"/>
        <v>6.879861711322385</v>
      </c>
      <c r="E72" s="96">
        <f t="shared" si="31"/>
        <v>0</v>
      </c>
      <c r="F72" s="96"/>
      <c r="G72" s="96"/>
      <c r="H72" s="41">
        <v>17355</v>
      </c>
      <c r="I72" s="205">
        <v>9748.7741242589109</v>
      </c>
      <c r="J72" s="205">
        <v>24961.225875741089</v>
      </c>
    </row>
    <row r="73" spans="1:10" x14ac:dyDescent="0.2">
      <c r="A73" s="25"/>
      <c r="B73" s="104"/>
      <c r="C73" s="41"/>
      <c r="D73" s="95"/>
      <c r="E73" s="96"/>
      <c r="F73" s="96"/>
      <c r="G73" s="96"/>
      <c r="H73" s="41"/>
      <c r="I73" s="216"/>
      <c r="J73" s="216"/>
    </row>
    <row r="74" spans="1:10" x14ac:dyDescent="0.2">
      <c r="A74" s="23" t="s">
        <v>104</v>
      </c>
      <c r="B74" s="93"/>
      <c r="C74" s="41"/>
      <c r="D74" s="95"/>
      <c r="E74" s="96"/>
      <c r="F74" s="96"/>
      <c r="G74" s="96"/>
      <c r="H74" s="41"/>
      <c r="I74" s="216"/>
      <c r="J74" s="216"/>
    </row>
    <row r="75" spans="1:10" x14ac:dyDescent="0.2">
      <c r="A75" s="25" t="s">
        <v>51</v>
      </c>
      <c r="B75" s="102">
        <v>45.39122967457007</v>
      </c>
      <c r="C75" s="103">
        <f t="shared" ref="C75:C78" si="34">B75-H75</f>
        <v>2.3341246081487697</v>
      </c>
      <c r="D75" s="103">
        <f t="shared" ref="D75:D78" si="35">C75/H75*100</f>
        <v>5.4209975439548774</v>
      </c>
      <c r="E75" s="96">
        <f>IF(B75&lt;I75,-1,IF(B75&gt;J75,1,0))</f>
        <v>0</v>
      </c>
      <c r="F75" s="96"/>
      <c r="G75" s="96"/>
      <c r="H75" s="224">
        <v>43.0571050664213</v>
      </c>
      <c r="I75" s="221">
        <v>39.18436525505205</v>
      </c>
      <c r="J75" s="221">
        <v>46.929844877790558</v>
      </c>
    </row>
    <row r="76" spans="1:10" s="173" customFormat="1" x14ac:dyDescent="0.2">
      <c r="A76" s="25" t="s">
        <v>73</v>
      </c>
      <c r="B76" s="102">
        <v>21.528041100677328</v>
      </c>
      <c r="C76" s="103">
        <f t="shared" si="34"/>
        <v>-7.6331144190957083</v>
      </c>
      <c r="D76" s="103">
        <f t="shared" si="35"/>
        <v>-26.175623986916406</v>
      </c>
      <c r="E76" s="21">
        <f>IF(B76&lt;I76,-1,IF(B76&gt;J76,1,0))</f>
        <v>-1</v>
      </c>
      <c r="F76" s="21"/>
      <c r="G76" s="21"/>
      <c r="H76" s="125">
        <v>29.161155519773036</v>
      </c>
      <c r="I76" s="221">
        <v>26.123543678729799</v>
      </c>
      <c r="J76" s="221">
        <v>32.198767360816269</v>
      </c>
    </row>
    <row r="77" spans="1:10" ht="20.399999999999999" x14ac:dyDescent="0.2">
      <c r="A77" s="25" t="s">
        <v>96</v>
      </c>
      <c r="B77" s="102">
        <v>27.074736615142118</v>
      </c>
      <c r="C77" s="103">
        <f t="shared" si="34"/>
        <v>1.9228206529437948</v>
      </c>
      <c r="D77" s="103">
        <f t="shared" si="35"/>
        <v>7.644827757192207</v>
      </c>
      <c r="E77" s="96">
        <f>IF(B77&lt;I77,-1,IF(B77&gt;J77,1,0))</f>
        <v>0</v>
      </c>
      <c r="F77" s="96"/>
      <c r="G77" s="96"/>
      <c r="H77" s="224">
        <v>25.151915962198323</v>
      </c>
      <c r="I77" s="221">
        <v>21.947623203537027</v>
      </c>
      <c r="J77" s="221">
        <v>28.356208720859616</v>
      </c>
    </row>
    <row r="78" spans="1:10" ht="10.8" thickBot="1" x14ac:dyDescent="0.25">
      <c r="A78" s="25" t="s">
        <v>97</v>
      </c>
      <c r="B78" s="105">
        <v>25.234574234752678</v>
      </c>
      <c r="C78" s="103">
        <f t="shared" si="34"/>
        <v>2.263730597970806</v>
      </c>
      <c r="D78" s="103">
        <f t="shared" si="35"/>
        <v>9.854799561414568</v>
      </c>
      <c r="E78" s="96">
        <f>IF(B78&lt;I78,-1,IF(B78&gt;J78,1,0))</f>
        <v>0</v>
      </c>
      <c r="F78" s="96"/>
      <c r="G78" s="96"/>
      <c r="H78" s="225">
        <v>22.970843636781872</v>
      </c>
      <c r="I78" s="223">
        <v>19.852583343616182</v>
      </c>
      <c r="J78" s="223">
        <v>26.089103929947566</v>
      </c>
    </row>
    <row r="79" spans="1:10" ht="12.75" customHeight="1" x14ac:dyDescent="0.2">
      <c r="A79" s="371" t="s">
        <v>105</v>
      </c>
      <c r="B79" s="371"/>
      <c r="C79" s="371"/>
      <c r="D79" s="371"/>
      <c r="E79" s="371"/>
      <c r="F79" s="145"/>
      <c r="G79" s="145"/>
    </row>
    <row r="80" spans="1:10" x14ac:dyDescent="0.2">
      <c r="A80" s="372" t="s">
        <v>106</v>
      </c>
      <c r="B80" s="372"/>
      <c r="C80" s="372"/>
      <c r="D80" s="372"/>
      <c r="E80" s="372"/>
      <c r="F80" s="143"/>
      <c r="G80" s="143"/>
    </row>
    <row r="81" spans="1:7" x14ac:dyDescent="0.2">
      <c r="A81" s="373" t="s">
        <v>107</v>
      </c>
      <c r="B81" s="373"/>
      <c r="C81" s="373"/>
      <c r="D81" s="373"/>
      <c r="E81" s="373"/>
      <c r="F81" s="144"/>
      <c r="G81" s="144"/>
    </row>
    <row r="82" spans="1:7" x14ac:dyDescent="0.2">
      <c r="A82" s="374" t="s">
        <v>226</v>
      </c>
      <c r="B82" s="374"/>
      <c r="C82" s="374"/>
      <c r="D82" s="374"/>
      <c r="E82" s="374"/>
      <c r="F82" s="145"/>
      <c r="G82" s="145"/>
    </row>
    <row r="83" spans="1:7" ht="12.75" customHeight="1" x14ac:dyDescent="0.2">
      <c r="A83" s="370" t="s">
        <v>62</v>
      </c>
      <c r="B83" s="370"/>
      <c r="C83" s="370"/>
      <c r="D83" s="370"/>
      <c r="E83" s="370"/>
      <c r="F83" s="142"/>
      <c r="G83" s="142"/>
    </row>
    <row r="84" spans="1:7" ht="11.25" customHeight="1" x14ac:dyDescent="0.2">
      <c r="A84" s="344" t="s">
        <v>263</v>
      </c>
      <c r="B84" s="344"/>
      <c r="C84" s="344"/>
      <c r="D84" s="344"/>
      <c r="E84" s="344"/>
      <c r="F84" s="140"/>
      <c r="G84" s="140"/>
    </row>
    <row r="85" spans="1:7" hidden="1" x14ac:dyDescent="0.2">
      <c r="A85" s="67">
        <v>1</v>
      </c>
      <c r="B85" s="67">
        <v>-1</v>
      </c>
      <c r="C85" s="67">
        <v>0</v>
      </c>
    </row>
  </sheetData>
  <mergeCells count="16">
    <mergeCell ref="F5:G5"/>
    <mergeCell ref="A1:E1"/>
    <mergeCell ref="A2:E2"/>
    <mergeCell ref="A3:E3"/>
    <mergeCell ref="I4:J4"/>
    <mergeCell ref="C4:D4"/>
    <mergeCell ref="A4:A5"/>
    <mergeCell ref="H3:J3"/>
    <mergeCell ref="H4:H5"/>
    <mergeCell ref="A83:E83"/>
    <mergeCell ref="A84:E84"/>
    <mergeCell ref="A79:E79"/>
    <mergeCell ref="E4:E5"/>
    <mergeCell ref="A80:E80"/>
    <mergeCell ref="A81:E81"/>
    <mergeCell ref="A82:E82"/>
  </mergeCells>
  <conditionalFormatting sqref="A85:C85 E75:G78 E61:E65 E50:E52 E46:E48 E44:G44 E39:G42 E27:G29 E16:G16 E11:G12 E7 E9:E10 E14:E15 E18:E19 E25:E26 E31:E32 E67:E69 E20:G23 E33:G36 E54:E59 E70:G72">
    <cfRule type="iconSet" priority="3">
      <iconSet iconSet="3Arrows" showValue="0">
        <cfvo type="percent" val="0"/>
        <cfvo type="percent" val="33"/>
        <cfvo type="percent" val="67"/>
      </iconSet>
    </cfRule>
  </conditionalFormatting>
  <conditionalFormatting sqref="F64:G66 F57:G60 F53:G53 F48:G49">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04072-6358-4B89-9F92-EF4FD6AAE631}">
  <dimension ref="A1:J87"/>
  <sheetViews>
    <sheetView view="pageBreakPreview" zoomScaleNormal="100" zoomScaleSheetLayoutView="100" workbookViewId="0">
      <pane xSplit="1" ySplit="5" topLeftCell="G57" activePane="bottomRight" state="frozen"/>
      <selection activeCell="J8" sqref="J8"/>
      <selection pane="topRight" activeCell="J8" sqref="J8"/>
      <selection pane="bottomLeft" activeCell="J8" sqref="J8"/>
      <selection pane="bottomRight" activeCell="H77" sqref="H77"/>
    </sheetView>
  </sheetViews>
  <sheetFormatPr baseColWidth="10" defaultColWidth="11.44140625" defaultRowHeight="14.4" x14ac:dyDescent="0.3"/>
  <cols>
    <col min="1" max="1" width="42" customWidth="1"/>
    <col min="2" max="4" width="9.33203125" customWidth="1"/>
    <col min="5" max="5" width="19.5546875" customWidth="1"/>
    <col min="6" max="6" width="7.5546875" bestFit="1" customWidth="1"/>
    <col min="7" max="7" width="9.33203125" customWidth="1"/>
    <col min="8" max="10" width="11.44140625" customWidth="1"/>
  </cols>
  <sheetData>
    <row r="1" spans="1:10" x14ac:dyDescent="0.3">
      <c r="A1" s="375" t="s">
        <v>250</v>
      </c>
      <c r="B1" s="375"/>
      <c r="C1" s="375"/>
      <c r="D1" s="375"/>
      <c r="E1" s="375"/>
      <c r="F1" s="270"/>
      <c r="G1" s="270"/>
      <c r="H1" s="10"/>
      <c r="I1" s="10"/>
      <c r="J1" s="10"/>
    </row>
    <row r="2" spans="1:10" x14ac:dyDescent="0.3">
      <c r="A2" s="375" t="s">
        <v>251</v>
      </c>
      <c r="B2" s="375"/>
      <c r="C2" s="375"/>
      <c r="D2" s="375"/>
      <c r="E2" s="375"/>
      <c r="F2" s="270"/>
      <c r="G2" s="270"/>
      <c r="H2" s="10"/>
      <c r="I2" s="10"/>
      <c r="J2" s="10"/>
    </row>
    <row r="3" spans="1:10" ht="15" thickBot="1" x14ac:dyDescent="0.35">
      <c r="A3" s="349" t="str">
        <f>+'C3 total'!A3:E3</f>
        <v>I Trimestre 2022</v>
      </c>
      <c r="B3" s="349"/>
      <c r="C3" s="349"/>
      <c r="D3" s="349"/>
      <c r="E3" s="349"/>
      <c r="F3" s="265"/>
      <c r="G3" s="265"/>
      <c r="H3" s="345" t="s">
        <v>229</v>
      </c>
      <c r="I3" s="345"/>
      <c r="J3" s="345"/>
    </row>
    <row r="4" spans="1:10" ht="12.75" customHeight="1" x14ac:dyDescent="0.3">
      <c r="A4" s="360" t="s">
        <v>79</v>
      </c>
      <c r="B4" s="271" t="str">
        <f>+'C3 total'!B4</f>
        <v>I 2022</v>
      </c>
      <c r="C4" s="361" t="s">
        <v>74</v>
      </c>
      <c r="D4" s="361"/>
      <c r="E4" s="362" t="s">
        <v>108</v>
      </c>
      <c r="F4" s="147"/>
      <c r="G4" s="147"/>
      <c r="H4" s="363" t="s">
        <v>227</v>
      </c>
      <c r="I4" s="357" t="s">
        <v>75</v>
      </c>
      <c r="J4" s="358"/>
    </row>
    <row r="5" spans="1:10" ht="15" thickBot="1" x14ac:dyDescent="0.35">
      <c r="A5" s="341"/>
      <c r="B5" s="6" t="str">
        <f>+'C3 total'!B5</f>
        <v>Ene - Mar</v>
      </c>
      <c r="C5" s="6" t="s">
        <v>49</v>
      </c>
      <c r="D5" s="6" t="s">
        <v>48</v>
      </c>
      <c r="E5" s="353"/>
      <c r="F5" s="354" t="s">
        <v>200</v>
      </c>
      <c r="G5" s="354"/>
      <c r="H5" s="347"/>
      <c r="I5" s="263" t="s">
        <v>76</v>
      </c>
      <c r="J5" s="263" t="s">
        <v>77</v>
      </c>
    </row>
    <row r="6" spans="1:10" x14ac:dyDescent="0.3">
      <c r="A6" s="70"/>
      <c r="B6" s="10"/>
      <c r="C6" s="10"/>
      <c r="D6" s="10"/>
      <c r="E6" s="10"/>
      <c r="F6" s="39"/>
      <c r="G6" s="39"/>
      <c r="H6" s="10"/>
      <c r="I6" s="10"/>
      <c r="J6" s="10"/>
    </row>
    <row r="7" spans="1:10" x14ac:dyDescent="0.3">
      <c r="A7" s="89" t="s">
        <v>80</v>
      </c>
      <c r="B7" s="90">
        <v>1157836</v>
      </c>
      <c r="C7" s="13">
        <f>B7-H7</f>
        <v>84402</v>
      </c>
      <c r="D7" s="91">
        <f>C7/H7*100</f>
        <v>7.8628029296631183</v>
      </c>
      <c r="E7" s="106">
        <f>IF(B7&lt;I7,-1,IF(B7&gt;J7,1,0))</f>
        <v>1</v>
      </c>
      <c r="F7" s="354"/>
      <c r="G7" s="354"/>
      <c r="H7" s="190">
        <v>1073434</v>
      </c>
      <c r="I7" s="202">
        <v>998069.99900697812</v>
      </c>
      <c r="J7" s="202">
        <v>1148798.0009930218</v>
      </c>
    </row>
    <row r="8" spans="1:10" x14ac:dyDescent="0.3">
      <c r="A8" s="92"/>
      <c r="B8" s="93" t="s">
        <v>242</v>
      </c>
      <c r="C8" s="94"/>
      <c r="D8" s="95"/>
      <c r="E8" s="107"/>
      <c r="F8" s="93"/>
      <c r="G8" s="96"/>
      <c r="H8" s="41"/>
      <c r="I8" s="212"/>
      <c r="J8" s="212"/>
    </row>
    <row r="9" spans="1:10" x14ac:dyDescent="0.3">
      <c r="A9" s="97" t="s">
        <v>81</v>
      </c>
      <c r="B9" s="98">
        <v>1157836</v>
      </c>
      <c r="C9" s="24">
        <f t="shared" ref="C9:C12" si="0">B9-H9</f>
        <v>84402</v>
      </c>
      <c r="D9" s="99">
        <f t="shared" ref="D9:D12" si="1">C9/H9*100</f>
        <v>7.8628029296631183</v>
      </c>
      <c r="E9" s="107">
        <f>IF(B9&lt;I9,-1,IF(B9&gt;J9,1,0))</f>
        <v>1</v>
      </c>
      <c r="F9" s="166">
        <f>+B9-F10</f>
        <v>0</v>
      </c>
      <c r="G9" s="166">
        <f>+C9-G10</f>
        <v>0</v>
      </c>
      <c r="H9" s="190">
        <v>1073434</v>
      </c>
      <c r="I9" s="202">
        <v>998069.99900697812</v>
      </c>
      <c r="J9" s="202">
        <v>1148798.0009930218</v>
      </c>
    </row>
    <row r="10" spans="1:10" x14ac:dyDescent="0.3">
      <c r="A10" s="100" t="s">
        <v>82</v>
      </c>
      <c r="B10" s="93">
        <v>1103068</v>
      </c>
      <c r="C10" s="26">
        <f t="shared" si="0"/>
        <v>90089</v>
      </c>
      <c r="D10" s="95">
        <f t="shared" si="1"/>
        <v>8.8934716316922664</v>
      </c>
      <c r="E10" s="107">
        <f>IF(B10&lt;I10,-1,IF(B10&gt;J10,1,0))</f>
        <v>1</v>
      </c>
      <c r="F10" s="93">
        <f>SUM(B10:B12)</f>
        <v>1157836</v>
      </c>
      <c r="G10" s="93">
        <f>SUM(C10:C12)</f>
        <v>84402</v>
      </c>
      <c r="H10" s="41">
        <v>1012979</v>
      </c>
      <c r="I10" s="205">
        <v>939717.09100537945</v>
      </c>
      <c r="J10" s="205">
        <v>1086240.9089946204</v>
      </c>
    </row>
    <row r="11" spans="1:10" x14ac:dyDescent="0.3">
      <c r="A11" s="100" t="s">
        <v>83</v>
      </c>
      <c r="B11" s="93">
        <v>25170</v>
      </c>
      <c r="C11" s="26">
        <f t="shared" si="0"/>
        <v>-9123</v>
      </c>
      <c r="D11" s="95">
        <f t="shared" si="1"/>
        <v>-26.603096841921094</v>
      </c>
      <c r="E11" s="107">
        <f>IF(B11&lt;I11,-1,IF(B11&gt;J11,1,0))</f>
        <v>0</v>
      </c>
      <c r="F11" s="96"/>
      <c r="G11" s="96"/>
      <c r="H11" s="41">
        <v>34293</v>
      </c>
      <c r="I11" s="205">
        <v>24508.488132170991</v>
      </c>
      <c r="J11" s="205">
        <v>44077.511867829009</v>
      </c>
    </row>
    <row r="12" spans="1:10" x14ac:dyDescent="0.3">
      <c r="A12" s="100" t="s">
        <v>84</v>
      </c>
      <c r="B12" s="93">
        <v>29598</v>
      </c>
      <c r="C12" s="26">
        <f t="shared" si="0"/>
        <v>3436</v>
      </c>
      <c r="D12" s="95">
        <f t="shared" si="1"/>
        <v>13.133552480697194</v>
      </c>
      <c r="E12" s="107">
        <f>IF(B12&lt;I12,-1,IF(B12&gt;J12,1,0))</f>
        <v>0</v>
      </c>
      <c r="F12" s="96"/>
      <c r="G12" s="96"/>
      <c r="H12" s="41">
        <v>26162</v>
      </c>
      <c r="I12" s="205">
        <v>16989.156766651882</v>
      </c>
      <c r="J12" s="205">
        <v>35334.843233348118</v>
      </c>
    </row>
    <row r="13" spans="1:10" x14ac:dyDescent="0.3">
      <c r="A13" s="100"/>
      <c r="B13" s="93" t="s">
        <v>242</v>
      </c>
      <c r="C13" s="94"/>
      <c r="D13" s="95"/>
      <c r="E13" s="107"/>
      <c r="F13" s="96"/>
      <c r="G13" s="96"/>
      <c r="H13" s="41"/>
      <c r="I13" s="212"/>
      <c r="J13" s="212"/>
    </row>
    <row r="14" spans="1:10" x14ac:dyDescent="0.3">
      <c r="A14" s="97" t="s">
        <v>85</v>
      </c>
      <c r="B14" s="98">
        <v>1157836</v>
      </c>
      <c r="C14" s="24">
        <f t="shared" ref="C14:C16" si="2">B14-H14</f>
        <v>84402</v>
      </c>
      <c r="D14" s="99">
        <f t="shared" ref="D14:D16" si="3">C14/H14*100</f>
        <v>7.8628029296631183</v>
      </c>
      <c r="E14" s="107">
        <f>IF(B14&lt;I14,-1,IF(B14&gt;J14,1,0))</f>
        <v>1</v>
      </c>
      <c r="F14" s="166">
        <f>+B14-F15</f>
        <v>0</v>
      </c>
      <c r="G14" s="166">
        <f>+C14-G15</f>
        <v>0</v>
      </c>
      <c r="H14" s="190">
        <v>1073434</v>
      </c>
      <c r="I14" s="202">
        <v>998069.99900697812</v>
      </c>
      <c r="J14" s="202">
        <v>1148798.0009930218</v>
      </c>
    </row>
    <row r="15" spans="1:10" x14ac:dyDescent="0.3">
      <c r="A15" s="100" t="s">
        <v>23</v>
      </c>
      <c r="B15" s="93">
        <v>195214</v>
      </c>
      <c r="C15" s="26">
        <f t="shared" si="2"/>
        <v>-16246</v>
      </c>
      <c r="D15" s="95">
        <f t="shared" si="3"/>
        <v>-7.6827768845171658</v>
      </c>
      <c r="E15" s="107">
        <f>IF(B15&lt;I15,-1,IF(B15&gt;J15,1,0))</f>
        <v>0</v>
      </c>
      <c r="F15" s="93">
        <f>SUM(B15:B16)</f>
        <v>1157836</v>
      </c>
      <c r="G15" s="93">
        <f>SUM(C15:C16)</f>
        <v>84402</v>
      </c>
      <c r="H15" s="41">
        <v>211460</v>
      </c>
      <c r="I15" s="205">
        <v>181951.02998049534</v>
      </c>
      <c r="J15" s="205">
        <v>240968.97001950466</v>
      </c>
    </row>
    <row r="16" spans="1:10" x14ac:dyDescent="0.3">
      <c r="A16" s="100" t="s">
        <v>24</v>
      </c>
      <c r="B16" s="93">
        <v>962622</v>
      </c>
      <c r="C16" s="26">
        <f t="shared" si="2"/>
        <v>100648</v>
      </c>
      <c r="D16" s="95">
        <f t="shared" si="3"/>
        <v>11.676454278203288</v>
      </c>
      <c r="E16" s="107">
        <f>IF(B16&lt;I16,-1,IF(B16&gt;J16,1,0))</f>
        <v>1</v>
      </c>
      <c r="F16" s="96"/>
      <c r="G16" s="96"/>
      <c r="H16" s="41">
        <v>861974</v>
      </c>
      <c r="I16" s="205">
        <v>795461.62421679485</v>
      </c>
      <c r="J16" s="205">
        <v>928486.37578320515</v>
      </c>
    </row>
    <row r="17" spans="1:10" x14ac:dyDescent="0.3">
      <c r="A17" s="100"/>
      <c r="B17" s="93" t="s">
        <v>242</v>
      </c>
      <c r="C17" s="94"/>
      <c r="D17" s="95"/>
      <c r="E17" s="107"/>
      <c r="F17" s="96"/>
      <c r="G17" s="96"/>
      <c r="H17" s="41"/>
      <c r="I17" s="212"/>
      <c r="J17" s="212"/>
    </row>
    <row r="18" spans="1:10" x14ac:dyDescent="0.3">
      <c r="A18" s="101" t="s">
        <v>121</v>
      </c>
      <c r="B18" s="98">
        <v>1157836</v>
      </c>
      <c r="C18" s="24">
        <f t="shared" ref="C18:C23" si="4">B18-H18</f>
        <v>84402</v>
      </c>
      <c r="D18" s="99">
        <f t="shared" ref="D18:D23" si="5">C18/H18*100</f>
        <v>7.8628029296631183</v>
      </c>
      <c r="E18" s="107">
        <f t="shared" ref="E18:E22" si="6">IF(B18&lt;I18,-1,IF(B18&gt;J18,1,0))</f>
        <v>1</v>
      </c>
      <c r="F18" s="166">
        <f>+B18-F19</f>
        <v>0</v>
      </c>
      <c r="G18" s="166">
        <f>+C18-G19</f>
        <v>0</v>
      </c>
      <c r="H18" s="190">
        <v>1073434</v>
      </c>
      <c r="I18" s="202">
        <v>998069.99900697812</v>
      </c>
      <c r="J18" s="202">
        <v>1148798.0009930218</v>
      </c>
    </row>
    <row r="19" spans="1:10" x14ac:dyDescent="0.3">
      <c r="A19" s="100" t="s">
        <v>86</v>
      </c>
      <c r="B19" s="93">
        <v>48339</v>
      </c>
      <c r="C19" s="26">
        <f t="shared" si="4"/>
        <v>-8732</v>
      </c>
      <c r="D19" s="95">
        <f t="shared" si="5"/>
        <v>-15.300240051865222</v>
      </c>
      <c r="E19" s="107">
        <f t="shared" si="6"/>
        <v>0</v>
      </c>
      <c r="F19" s="93">
        <f>SUM(B19:B23)</f>
        <v>1157836</v>
      </c>
      <c r="G19" s="93">
        <f>SUM(C19:C23)</f>
        <v>84402</v>
      </c>
      <c r="H19" s="41">
        <v>57071</v>
      </c>
      <c r="I19" s="205">
        <v>44910.201899449996</v>
      </c>
      <c r="J19" s="205">
        <v>69231.798100550004</v>
      </c>
    </row>
    <row r="20" spans="1:10" x14ac:dyDescent="0.3">
      <c r="A20" s="100" t="s">
        <v>87</v>
      </c>
      <c r="B20" s="93">
        <v>141178</v>
      </c>
      <c r="C20" s="26">
        <f t="shared" si="4"/>
        <v>-36764</v>
      </c>
      <c r="D20" s="95">
        <f t="shared" si="5"/>
        <v>-20.66066471097324</v>
      </c>
      <c r="E20" s="107">
        <f t="shared" si="6"/>
        <v>-1</v>
      </c>
      <c r="F20" s="96"/>
      <c r="G20" s="96"/>
      <c r="H20" s="41">
        <v>177942</v>
      </c>
      <c r="I20" s="205">
        <v>147736.6607694116</v>
      </c>
      <c r="J20" s="205">
        <v>208147.3392305884</v>
      </c>
    </row>
    <row r="21" spans="1:10" x14ac:dyDescent="0.3">
      <c r="A21" s="100" t="s">
        <v>88</v>
      </c>
      <c r="B21" s="93">
        <v>692598</v>
      </c>
      <c r="C21" s="26">
        <f t="shared" si="4"/>
        <v>68703</v>
      </c>
      <c r="D21" s="95">
        <f t="shared" si="5"/>
        <v>11.011949126054866</v>
      </c>
      <c r="E21" s="107">
        <f t="shared" si="6"/>
        <v>1</v>
      </c>
      <c r="F21" s="96"/>
      <c r="G21" s="96"/>
      <c r="H21" s="41">
        <v>623895</v>
      </c>
      <c r="I21" s="205">
        <v>572804.33605486725</v>
      </c>
      <c r="J21" s="205">
        <v>674985.66394513275</v>
      </c>
    </row>
    <row r="22" spans="1:10" x14ac:dyDescent="0.3">
      <c r="A22" s="100" t="s">
        <v>89</v>
      </c>
      <c r="B22" s="93">
        <v>270099</v>
      </c>
      <c r="C22" s="26">
        <f t="shared" si="4"/>
        <v>55746</v>
      </c>
      <c r="D22" s="95">
        <f t="shared" si="5"/>
        <v>26.006633916950079</v>
      </c>
      <c r="E22" s="107">
        <f t="shared" si="6"/>
        <v>1</v>
      </c>
      <c r="F22" s="96"/>
      <c r="G22" s="96"/>
      <c r="H22" s="41">
        <v>214353</v>
      </c>
      <c r="I22" s="205">
        <v>181622.07340536191</v>
      </c>
      <c r="J22" s="205">
        <v>247083.92659463809</v>
      </c>
    </row>
    <row r="23" spans="1:10" x14ac:dyDescent="0.3">
      <c r="A23" s="100" t="s">
        <v>10</v>
      </c>
      <c r="B23" s="93">
        <v>5622</v>
      </c>
      <c r="C23" s="26">
        <f t="shared" si="4"/>
        <v>5449</v>
      </c>
      <c r="D23" s="95">
        <f t="shared" si="5"/>
        <v>3149.7109826589599</v>
      </c>
      <c r="E23" s="107">
        <v>0</v>
      </c>
      <c r="F23" s="96"/>
      <c r="G23" s="96"/>
      <c r="H23" s="41">
        <v>173</v>
      </c>
      <c r="I23" s="205" t="s">
        <v>164</v>
      </c>
      <c r="J23" s="205" t="s">
        <v>164</v>
      </c>
    </row>
    <row r="24" spans="1:10" x14ac:dyDescent="0.3">
      <c r="A24" s="100"/>
      <c r="B24" s="93" t="s">
        <v>242</v>
      </c>
      <c r="C24" s="94"/>
      <c r="D24" s="95"/>
      <c r="E24" s="107"/>
      <c r="F24" s="96"/>
      <c r="G24" s="96"/>
      <c r="H24" s="41"/>
      <c r="I24" s="216"/>
      <c r="J24" s="216"/>
    </row>
    <row r="25" spans="1:10" x14ac:dyDescent="0.3">
      <c r="A25" s="101" t="s">
        <v>90</v>
      </c>
      <c r="B25" s="98">
        <v>1157836</v>
      </c>
      <c r="C25" s="24">
        <f t="shared" ref="C25:C29" si="7">B25-H25</f>
        <v>84402</v>
      </c>
      <c r="D25" s="99">
        <f t="shared" ref="D25:D29" si="8">C25/H25*100</f>
        <v>7.8628029296631183</v>
      </c>
      <c r="E25" s="107">
        <f>IF(B25&lt;I25,-1,IF(B25&gt;J25,1,0))</f>
        <v>1</v>
      </c>
      <c r="F25" s="166">
        <f>+B25-F26</f>
        <v>0</v>
      </c>
      <c r="G25" s="166">
        <f>+C25-G26</f>
        <v>0</v>
      </c>
      <c r="H25" s="190">
        <v>1073434</v>
      </c>
      <c r="I25" s="202">
        <v>998069.99900697812</v>
      </c>
      <c r="J25" s="202">
        <v>1148798.0009930218</v>
      </c>
    </row>
    <row r="26" spans="1:10" x14ac:dyDescent="0.3">
      <c r="A26" s="100" t="s">
        <v>66</v>
      </c>
      <c r="B26" s="93">
        <v>192140</v>
      </c>
      <c r="C26" s="26">
        <f t="shared" si="7"/>
        <v>3653</v>
      </c>
      <c r="D26" s="95">
        <f t="shared" si="8"/>
        <v>1.9380646941168356</v>
      </c>
      <c r="E26" s="107">
        <f>IF(B26&lt;I26,-1,IF(B26&gt;J26,1,0))</f>
        <v>0</v>
      </c>
      <c r="F26" s="93">
        <f>SUM(B26:B29)</f>
        <v>1157836</v>
      </c>
      <c r="G26" s="93">
        <f>SUM(C26:C29)</f>
        <v>84402</v>
      </c>
      <c r="H26" s="41">
        <v>188487</v>
      </c>
      <c r="I26" s="205">
        <v>158039.06290941927</v>
      </c>
      <c r="J26" s="205">
        <v>218934.93709058073</v>
      </c>
    </row>
    <row r="27" spans="1:10" x14ac:dyDescent="0.3">
      <c r="A27" s="100" t="s">
        <v>38</v>
      </c>
      <c r="B27" s="93">
        <v>165310</v>
      </c>
      <c r="C27" s="26">
        <f t="shared" si="7"/>
        <v>3143</v>
      </c>
      <c r="D27" s="95">
        <f t="shared" si="8"/>
        <v>1.9381255125888743</v>
      </c>
      <c r="E27" s="107">
        <f>IF(B27&lt;I27,-1,IF(B27&gt;J27,1,0))</f>
        <v>0</v>
      </c>
      <c r="F27" s="96"/>
      <c r="G27" s="96"/>
      <c r="H27" s="87">
        <v>162167</v>
      </c>
      <c r="I27" s="205">
        <v>137764.41301131013</v>
      </c>
      <c r="J27" s="205">
        <v>186569.58698868987</v>
      </c>
    </row>
    <row r="28" spans="1:10" x14ac:dyDescent="0.3">
      <c r="A28" s="100" t="s">
        <v>4</v>
      </c>
      <c r="B28" s="93">
        <v>151702</v>
      </c>
      <c r="C28" s="26">
        <f t="shared" si="7"/>
        <v>28299</v>
      </c>
      <c r="D28" s="95">
        <f t="shared" si="8"/>
        <v>22.932181551501991</v>
      </c>
      <c r="E28" s="107">
        <f>IF(B28&lt;I28,-1,IF(B28&gt;J28,1,0))</f>
        <v>1</v>
      </c>
      <c r="F28" s="96"/>
      <c r="G28" s="96"/>
      <c r="H28" s="41">
        <v>123403</v>
      </c>
      <c r="I28" s="205">
        <v>99275.778322410071</v>
      </c>
      <c r="J28" s="205">
        <v>147530.22167758993</v>
      </c>
    </row>
    <row r="29" spans="1:10" x14ac:dyDescent="0.3">
      <c r="A29" s="100" t="s">
        <v>122</v>
      </c>
      <c r="B29" s="93">
        <v>648684</v>
      </c>
      <c r="C29" s="26">
        <f t="shared" si="7"/>
        <v>49307</v>
      </c>
      <c r="D29" s="95">
        <f t="shared" si="8"/>
        <v>8.2263750527631192</v>
      </c>
      <c r="E29" s="107">
        <f>IF(B29&lt;I29,-1,IF(B29&gt;J29,1,0))</f>
        <v>0</v>
      </c>
      <c r="F29" s="96"/>
      <c r="G29" s="96"/>
      <c r="H29" s="41">
        <v>599377</v>
      </c>
      <c r="I29" s="205">
        <v>548632.70455855038</v>
      </c>
      <c r="J29" s="205">
        <v>650121.29544144962</v>
      </c>
    </row>
    <row r="30" spans="1:10" x14ac:dyDescent="0.3">
      <c r="A30" s="100"/>
      <c r="B30" s="93" t="s">
        <v>242</v>
      </c>
      <c r="C30" s="94"/>
      <c r="D30" s="95"/>
      <c r="E30" s="107"/>
      <c r="F30" s="96"/>
      <c r="G30" s="96"/>
      <c r="H30" s="41"/>
      <c r="I30" s="212"/>
      <c r="J30" s="212"/>
    </row>
    <row r="31" spans="1:10" x14ac:dyDescent="0.3">
      <c r="A31" s="23" t="s">
        <v>123</v>
      </c>
      <c r="B31" s="98">
        <v>1157836</v>
      </c>
      <c r="C31" s="24">
        <f t="shared" ref="C31:C36" si="9">B31-H31</f>
        <v>84402</v>
      </c>
      <c r="D31" s="99">
        <f t="shared" ref="D31:D36" si="10">C31/H31*100</f>
        <v>7.8628029296631183</v>
      </c>
      <c r="E31" s="107">
        <f t="shared" ref="E31:E35" si="11">IF(B31&lt;I31,-1,IF(B31&gt;J31,1,0))</f>
        <v>1</v>
      </c>
      <c r="F31" s="166">
        <f>+B31-F32</f>
        <v>0</v>
      </c>
      <c r="G31" s="166">
        <f>+C31-G32</f>
        <v>0</v>
      </c>
      <c r="H31" s="190">
        <v>1073434</v>
      </c>
      <c r="I31" s="202">
        <v>998069.99900697812</v>
      </c>
      <c r="J31" s="202">
        <v>1148798.0009930218</v>
      </c>
    </row>
    <row r="32" spans="1:10" x14ac:dyDescent="0.3">
      <c r="A32" s="25" t="s">
        <v>91</v>
      </c>
      <c r="B32" s="93">
        <v>145870</v>
      </c>
      <c r="C32" s="26">
        <f t="shared" si="9"/>
        <v>-2565</v>
      </c>
      <c r="D32" s="95">
        <f t="shared" si="10"/>
        <v>-1.7280291036480613</v>
      </c>
      <c r="E32" s="107">
        <f t="shared" si="11"/>
        <v>0</v>
      </c>
      <c r="F32" s="93">
        <f>SUM(B32:B36)</f>
        <v>1157836</v>
      </c>
      <c r="G32" s="93">
        <f>SUM(C32:C36)</f>
        <v>84402</v>
      </c>
      <c r="H32" s="41">
        <v>148435</v>
      </c>
      <c r="I32" s="205">
        <v>123929.56206189518</v>
      </c>
      <c r="J32" s="205">
        <v>172940.43793810482</v>
      </c>
    </row>
    <row r="33" spans="1:10" x14ac:dyDescent="0.3">
      <c r="A33" s="25" t="s">
        <v>92</v>
      </c>
      <c r="B33" s="93">
        <v>559926</v>
      </c>
      <c r="C33" s="26">
        <f t="shared" si="9"/>
        <v>41043</v>
      </c>
      <c r="D33" s="95">
        <f t="shared" si="10"/>
        <v>7.9098756367042276</v>
      </c>
      <c r="E33" s="107">
        <f t="shared" si="11"/>
        <v>0</v>
      </c>
      <c r="F33" s="96"/>
      <c r="G33" s="96"/>
      <c r="H33" s="41">
        <v>518883</v>
      </c>
      <c r="I33" s="205">
        <v>466987.95420771441</v>
      </c>
      <c r="J33" s="205">
        <v>570778.04579228559</v>
      </c>
    </row>
    <row r="34" spans="1:10" x14ac:dyDescent="0.3">
      <c r="A34" s="25" t="s">
        <v>93</v>
      </c>
      <c r="B34" s="93">
        <v>240822</v>
      </c>
      <c r="C34" s="26">
        <f t="shared" si="9"/>
        <v>21685</v>
      </c>
      <c r="D34" s="95">
        <f t="shared" si="10"/>
        <v>9.895636063284611</v>
      </c>
      <c r="E34" s="107">
        <f t="shared" si="11"/>
        <v>0</v>
      </c>
      <c r="F34" s="96"/>
      <c r="G34" s="96"/>
      <c r="H34" s="41">
        <v>219137</v>
      </c>
      <c r="I34" s="205">
        <v>190306.6601044744</v>
      </c>
      <c r="J34" s="205">
        <v>247967.3398955256</v>
      </c>
    </row>
    <row r="35" spans="1:10" x14ac:dyDescent="0.3">
      <c r="A35" s="25" t="s">
        <v>94</v>
      </c>
      <c r="B35" s="93">
        <v>88885</v>
      </c>
      <c r="C35" s="26">
        <f t="shared" si="9"/>
        <v>5370</v>
      </c>
      <c r="D35" s="95">
        <f t="shared" si="10"/>
        <v>6.4299826378494878</v>
      </c>
      <c r="E35" s="107">
        <f t="shared" si="11"/>
        <v>0</v>
      </c>
      <c r="F35" s="96"/>
      <c r="G35" s="96"/>
      <c r="H35" s="41">
        <v>83515</v>
      </c>
      <c r="I35" s="205">
        <v>66922.008587982069</v>
      </c>
      <c r="J35" s="205">
        <v>100107.99141201793</v>
      </c>
    </row>
    <row r="36" spans="1:10" x14ac:dyDescent="0.3">
      <c r="A36" s="25" t="s">
        <v>10</v>
      </c>
      <c r="B36" s="93">
        <v>122333</v>
      </c>
      <c r="C36" s="26">
        <f t="shared" si="9"/>
        <v>18869</v>
      </c>
      <c r="D36" s="95">
        <f t="shared" si="10"/>
        <v>18.237261269620351</v>
      </c>
      <c r="E36" s="107">
        <v>0</v>
      </c>
      <c r="F36" s="96"/>
      <c r="G36" s="96"/>
      <c r="H36" s="41">
        <v>103464</v>
      </c>
      <c r="I36" s="205">
        <v>87037.054494085474</v>
      </c>
      <c r="J36" s="205">
        <v>119890.94550591453</v>
      </c>
    </row>
    <row r="37" spans="1:10" x14ac:dyDescent="0.3">
      <c r="A37" s="25"/>
      <c r="B37" s="93" t="s">
        <v>242</v>
      </c>
      <c r="C37" s="41"/>
      <c r="D37" s="95"/>
      <c r="E37" s="107"/>
      <c r="F37" s="96"/>
      <c r="G37" s="96"/>
      <c r="H37" s="10"/>
      <c r="I37" s="22"/>
      <c r="J37" s="22"/>
    </row>
    <row r="38" spans="1:10" x14ac:dyDescent="0.3">
      <c r="A38" s="23" t="s">
        <v>95</v>
      </c>
      <c r="B38" s="93" t="s">
        <v>242</v>
      </c>
      <c r="C38" s="41"/>
      <c r="D38" s="95"/>
      <c r="E38" s="107"/>
      <c r="F38" s="96"/>
      <c r="G38" s="96"/>
      <c r="H38" s="10"/>
      <c r="I38" s="22"/>
      <c r="J38" s="22"/>
    </row>
    <row r="39" spans="1:10" x14ac:dyDescent="0.3">
      <c r="A39" s="25" t="s">
        <v>51</v>
      </c>
      <c r="B39" s="102">
        <v>83.139753816602706</v>
      </c>
      <c r="C39" s="103">
        <f t="shared" ref="C39:C42" si="12">B39-H39</f>
        <v>2.8391484696507661</v>
      </c>
      <c r="D39" s="103">
        <f t="shared" ref="D39:D42" si="13">C39/H39*100</f>
        <v>3.5356501453304858</v>
      </c>
      <c r="E39" s="107">
        <f>IF(B39&lt;I39,-1,IF(B39&gt;J39,1,0))</f>
        <v>1</v>
      </c>
      <c r="F39" s="96"/>
      <c r="G39" s="96"/>
      <c r="H39" s="42">
        <v>80.30060534695194</v>
      </c>
      <c r="I39" s="63">
        <v>77.88381343388312</v>
      </c>
      <c r="J39" s="63">
        <v>82.717397260020746</v>
      </c>
    </row>
    <row r="40" spans="1:10" x14ac:dyDescent="0.3">
      <c r="A40" s="25" t="s">
        <v>73</v>
      </c>
      <c r="B40" s="102">
        <v>6.9932183832598058</v>
      </c>
      <c r="C40" s="103">
        <f t="shared" si="12"/>
        <v>-4.3889439108355921</v>
      </c>
      <c r="D40" s="103">
        <f t="shared" si="13"/>
        <v>-38.559843001996178</v>
      </c>
      <c r="E40" s="107">
        <f>IF(B40&lt;I40,-1,IF(B40&gt;J40,1,0))</f>
        <v>-1</v>
      </c>
      <c r="F40" s="96"/>
      <c r="G40" s="96"/>
      <c r="H40" s="66">
        <v>11.382162294095398</v>
      </c>
      <c r="I40" s="63">
        <v>9.5486155825614372</v>
      </c>
      <c r="J40" s="63">
        <v>13.215709005629359</v>
      </c>
    </row>
    <row r="41" spans="1:10" ht="24.75" customHeight="1" x14ac:dyDescent="0.3">
      <c r="A41" s="25" t="s">
        <v>96</v>
      </c>
      <c r="B41" s="102">
        <v>8.7824182353977598</v>
      </c>
      <c r="C41" s="103">
        <f t="shared" si="12"/>
        <v>0.97821229446426994</v>
      </c>
      <c r="D41" s="103">
        <f t="shared" si="13"/>
        <v>12.534424409964537</v>
      </c>
      <c r="E41" s="107">
        <f>IF(B41&lt;I41,-1,IF(B41&gt;J41,1,0))</f>
        <v>0</v>
      </c>
      <c r="F41" s="96"/>
      <c r="G41" s="96"/>
      <c r="H41" s="310">
        <v>7.8042059409334898</v>
      </c>
      <c r="I41" s="311">
        <v>6.1374867900163554</v>
      </c>
      <c r="J41" s="311">
        <v>9.4709250918506243</v>
      </c>
    </row>
    <row r="42" spans="1:10" x14ac:dyDescent="0.3">
      <c r="A42" s="25" t="s">
        <v>97</v>
      </c>
      <c r="B42" s="102">
        <v>23.327915179697296</v>
      </c>
      <c r="C42" s="103">
        <f t="shared" si="12"/>
        <v>3.3590116420787766</v>
      </c>
      <c r="D42" s="103">
        <f t="shared" si="13"/>
        <v>16.821212220044458</v>
      </c>
      <c r="E42" s="107">
        <f>IF(B42&lt;I42,-1,IF(B42&gt;J42,1,0))</f>
        <v>1</v>
      </c>
      <c r="F42" s="96"/>
      <c r="G42" s="96"/>
      <c r="H42" s="42">
        <v>19.96890353761852</v>
      </c>
      <c r="I42" s="63">
        <v>17.261462461950671</v>
      </c>
      <c r="J42" s="63">
        <v>22.676344613286371</v>
      </c>
    </row>
    <row r="43" spans="1:10" x14ac:dyDescent="0.3">
      <c r="A43" s="25"/>
      <c r="B43" s="93" t="s">
        <v>242</v>
      </c>
      <c r="C43" s="41"/>
      <c r="D43" s="95"/>
      <c r="E43" s="107"/>
      <c r="F43" s="96"/>
      <c r="G43" s="96"/>
      <c r="H43" s="42"/>
      <c r="I43" s="22"/>
      <c r="J43" s="22"/>
    </row>
    <row r="44" spans="1:10" x14ac:dyDescent="0.3">
      <c r="A44" s="89" t="s">
        <v>98</v>
      </c>
      <c r="B44" s="90">
        <v>389287</v>
      </c>
      <c r="C44" s="13">
        <f>B44-H44</f>
        <v>14607</v>
      </c>
      <c r="D44" s="91">
        <f>C44/H44*100</f>
        <v>3.8985267428205397</v>
      </c>
      <c r="E44" s="106">
        <f>IF(B44&lt;I44,-1,IF(B44&gt;J44,1,0))</f>
        <v>0</v>
      </c>
      <c r="F44" s="15"/>
      <c r="G44" s="15"/>
      <c r="H44" s="190">
        <v>374680</v>
      </c>
      <c r="I44" s="280">
        <v>341100.31537726271</v>
      </c>
      <c r="J44" s="202">
        <v>408259.68462273729</v>
      </c>
    </row>
    <row r="45" spans="1:10" x14ac:dyDescent="0.3">
      <c r="A45" s="92"/>
      <c r="B45" s="93" t="s">
        <v>242</v>
      </c>
      <c r="C45" s="94"/>
      <c r="D45" s="95"/>
      <c r="E45" s="107"/>
      <c r="F45" s="96"/>
      <c r="G45" s="96"/>
      <c r="H45" s="41"/>
      <c r="I45" s="212"/>
      <c r="J45" s="212"/>
    </row>
    <row r="46" spans="1:10" x14ac:dyDescent="0.3">
      <c r="A46" s="101" t="s">
        <v>99</v>
      </c>
      <c r="B46" s="98">
        <v>389287</v>
      </c>
      <c r="C46" s="24">
        <f t="shared" ref="C46:C48" si="14">B46-H46</f>
        <v>14607</v>
      </c>
      <c r="D46" s="99">
        <f t="shared" ref="D46:D48" si="15">C46/H46*100</f>
        <v>3.8985267428205397</v>
      </c>
      <c r="E46" s="107">
        <f>IF(B46&lt;I46,-1,IF(B46&gt;J46,1,0))</f>
        <v>0</v>
      </c>
      <c r="F46" s="166">
        <f>+B46-F47</f>
        <v>0</v>
      </c>
      <c r="G46" s="166">
        <f>+C46-G47</f>
        <v>0</v>
      </c>
      <c r="H46" s="190">
        <v>374680</v>
      </c>
      <c r="I46" s="280">
        <v>341100.31537726271</v>
      </c>
      <c r="J46" s="202">
        <v>408259.68462273729</v>
      </c>
    </row>
    <row r="47" spans="1:10" x14ac:dyDescent="0.3">
      <c r="A47" s="100" t="s">
        <v>100</v>
      </c>
      <c r="B47" s="93">
        <v>46043</v>
      </c>
      <c r="C47" s="26">
        <f t="shared" si="14"/>
        <v>17441</v>
      </c>
      <c r="D47" s="95">
        <f t="shared" si="15"/>
        <v>60.978253269002167</v>
      </c>
      <c r="E47" s="107">
        <f>IF(B47&lt;I47,-1,IF(B47&gt;J47,1,0))</f>
        <v>1</v>
      </c>
      <c r="F47" s="93">
        <f>SUM(B47:B48)</f>
        <v>389287</v>
      </c>
      <c r="G47" s="93">
        <f>SUM(C47:C48)</f>
        <v>14607</v>
      </c>
      <c r="H47" s="41">
        <v>28602</v>
      </c>
      <c r="I47" s="205">
        <v>17369.836785419553</v>
      </c>
      <c r="J47" s="205">
        <v>39834.163214580447</v>
      </c>
    </row>
    <row r="48" spans="1:10" s="261" customFormat="1" ht="10.199999999999999" x14ac:dyDescent="0.2">
      <c r="A48" s="100" t="s">
        <v>101</v>
      </c>
      <c r="B48" s="93">
        <v>343244</v>
      </c>
      <c r="C48" s="26">
        <f t="shared" si="14"/>
        <v>-2834</v>
      </c>
      <c r="D48" s="126">
        <f t="shared" si="15"/>
        <v>-0.81889053912701759</v>
      </c>
      <c r="E48" s="127">
        <f>IF(B48&lt;I48,-1,IF(B48&gt;J48,1,0))</f>
        <v>0</v>
      </c>
      <c r="F48" s="21"/>
      <c r="G48" s="21"/>
      <c r="H48" s="87">
        <v>346078</v>
      </c>
      <c r="I48" s="205">
        <v>315202.47320729034</v>
      </c>
      <c r="J48" s="205">
        <v>376953.52679270966</v>
      </c>
    </row>
    <row r="49" spans="1:10" x14ac:dyDescent="0.3">
      <c r="A49" s="100"/>
      <c r="B49" s="93" t="s">
        <v>242</v>
      </c>
      <c r="C49" s="94"/>
      <c r="D49" s="95"/>
      <c r="E49" s="107"/>
      <c r="F49" s="96"/>
      <c r="G49" s="96"/>
      <c r="H49" s="87"/>
      <c r="I49" s="217"/>
      <c r="J49" s="217"/>
    </row>
    <row r="50" spans="1:10" x14ac:dyDescent="0.3">
      <c r="A50" s="101" t="s">
        <v>102</v>
      </c>
      <c r="B50" s="98">
        <v>389287</v>
      </c>
      <c r="C50" s="24">
        <f t="shared" ref="C50:C52" si="16">B50-H50</f>
        <v>14607</v>
      </c>
      <c r="D50" s="99">
        <f t="shared" ref="D50:D52" si="17">C50/H50*100</f>
        <v>3.8985267428205397</v>
      </c>
      <c r="E50" s="107">
        <f>IF(B50&lt;I50,-1,IF(B50&gt;J50,1,0))</f>
        <v>0</v>
      </c>
      <c r="F50" s="96"/>
      <c r="G50" s="96"/>
      <c r="H50" s="190">
        <v>374680</v>
      </c>
      <c r="I50" s="280">
        <v>341100.31537726271</v>
      </c>
      <c r="J50" s="202">
        <v>408259.68462273729</v>
      </c>
    </row>
    <row r="51" spans="1:10" x14ac:dyDescent="0.3">
      <c r="A51" s="100" t="s">
        <v>23</v>
      </c>
      <c r="B51" s="93">
        <v>213144</v>
      </c>
      <c r="C51" s="26">
        <f t="shared" si="16"/>
        <v>-2218</v>
      </c>
      <c r="D51" s="95">
        <f t="shared" si="17"/>
        <v>-1.0298938531402939</v>
      </c>
      <c r="E51" s="107">
        <f>IF(B51&lt;I51,-1,IF(B51&gt;J51,1,0))</f>
        <v>0</v>
      </c>
      <c r="F51" s="166">
        <f>+B50-F52</f>
        <v>0</v>
      </c>
      <c r="G51" s="166">
        <f>+C50-G52</f>
        <v>0</v>
      </c>
      <c r="H51" s="87">
        <v>215362</v>
      </c>
      <c r="I51" s="205">
        <v>187929.18022828919</v>
      </c>
      <c r="J51" s="205">
        <v>242794.81977171081</v>
      </c>
    </row>
    <row r="52" spans="1:10" x14ac:dyDescent="0.3">
      <c r="A52" s="100" t="s">
        <v>24</v>
      </c>
      <c r="B52" s="93">
        <v>176143</v>
      </c>
      <c r="C52" s="26">
        <f t="shared" si="16"/>
        <v>16825</v>
      </c>
      <c r="D52" s="95">
        <f t="shared" si="17"/>
        <v>10.560639726835637</v>
      </c>
      <c r="E52" s="107">
        <f>IF(B52&lt;I52,-1,IF(B52&gt;J52,1,0))</f>
        <v>0</v>
      </c>
      <c r="F52" s="93">
        <f>SUM(B51:B52)</f>
        <v>389287</v>
      </c>
      <c r="G52" s="93">
        <f>SUM(C51:C52)</f>
        <v>14607</v>
      </c>
      <c r="H52" s="87">
        <v>159318</v>
      </c>
      <c r="I52" s="205">
        <v>136678.61865081111</v>
      </c>
      <c r="J52" s="205">
        <v>181957.38134918889</v>
      </c>
    </row>
    <row r="53" spans="1:10" x14ac:dyDescent="0.3">
      <c r="A53" s="100"/>
      <c r="B53" s="93" t="s">
        <v>242</v>
      </c>
      <c r="C53" s="94"/>
      <c r="D53" s="95"/>
      <c r="E53" s="107"/>
      <c r="F53" s="96"/>
      <c r="G53" s="96"/>
      <c r="H53" s="87"/>
      <c r="I53" s="217"/>
      <c r="J53" s="217"/>
    </row>
    <row r="54" spans="1:10" x14ac:dyDescent="0.3">
      <c r="A54" s="101" t="s">
        <v>124</v>
      </c>
      <c r="B54" s="98">
        <v>389287</v>
      </c>
      <c r="C54" s="24">
        <f t="shared" ref="C54:C59" si="18">B54-H54</f>
        <v>14607</v>
      </c>
      <c r="D54" s="99">
        <f t="shared" ref="D54:D59" si="19">C54/H54*100</f>
        <v>3.8985267428205397</v>
      </c>
      <c r="E54" s="107">
        <f t="shared" ref="E54:E58" si="20">IF(B54&lt;I54,-1,IF(B54&gt;J54,1,0))</f>
        <v>0</v>
      </c>
      <c r="F54" s="96"/>
      <c r="G54" s="96"/>
      <c r="H54" s="190">
        <v>374680</v>
      </c>
      <c r="I54" s="280">
        <v>341100.31537726271</v>
      </c>
      <c r="J54" s="202">
        <v>408259.68462273729</v>
      </c>
    </row>
    <row r="55" spans="1:10" x14ac:dyDescent="0.3">
      <c r="A55" s="100" t="s">
        <v>86</v>
      </c>
      <c r="B55" s="93">
        <v>32722</v>
      </c>
      <c r="C55" s="26">
        <f t="shared" si="18"/>
        <v>-13420</v>
      </c>
      <c r="D55" s="95">
        <f t="shared" si="19"/>
        <v>-29.084131593775737</v>
      </c>
      <c r="E55" s="107">
        <f t="shared" si="20"/>
        <v>-1</v>
      </c>
      <c r="F55" s="166">
        <f>+B54-F56</f>
        <v>0</v>
      </c>
      <c r="G55" s="166">
        <f>+C54-G56</f>
        <v>0</v>
      </c>
      <c r="H55" s="87">
        <v>46142</v>
      </c>
      <c r="I55" s="205">
        <v>35338.084822331468</v>
      </c>
      <c r="J55" s="205">
        <v>56945.915177668532</v>
      </c>
    </row>
    <row r="56" spans="1:10" s="261" customFormat="1" ht="10.199999999999999" x14ac:dyDescent="0.2">
      <c r="A56" s="100" t="s">
        <v>87</v>
      </c>
      <c r="B56" s="93">
        <v>157940</v>
      </c>
      <c r="C56" s="26">
        <f t="shared" si="18"/>
        <v>-221</v>
      </c>
      <c r="D56" s="126">
        <f t="shared" si="19"/>
        <v>-0.1397310335670614</v>
      </c>
      <c r="E56" s="127">
        <f t="shared" si="20"/>
        <v>0</v>
      </c>
      <c r="F56" s="93">
        <f>SUM(B55:B59)</f>
        <v>389287</v>
      </c>
      <c r="G56" s="93">
        <f>SUM(C55:C59)</f>
        <v>14607</v>
      </c>
      <c r="H56" s="87">
        <v>158161</v>
      </c>
      <c r="I56" s="205">
        <v>134706.01119205367</v>
      </c>
      <c r="J56" s="205">
        <v>181615.98880794633</v>
      </c>
    </row>
    <row r="57" spans="1:10" x14ac:dyDescent="0.3">
      <c r="A57" s="100" t="s">
        <v>88</v>
      </c>
      <c r="B57" s="93">
        <v>96665</v>
      </c>
      <c r="C57" s="26">
        <f t="shared" si="18"/>
        <v>18073</v>
      </c>
      <c r="D57" s="95">
        <f t="shared" si="19"/>
        <v>22.995979234527688</v>
      </c>
      <c r="E57" s="107">
        <f t="shared" si="20"/>
        <v>1</v>
      </c>
      <c r="F57" s="96"/>
      <c r="G57" s="96"/>
      <c r="H57" s="87">
        <v>78592</v>
      </c>
      <c r="I57" s="205">
        <v>61110.216338877464</v>
      </c>
      <c r="J57" s="205">
        <v>96073.783661122536</v>
      </c>
    </row>
    <row r="58" spans="1:10" x14ac:dyDescent="0.3">
      <c r="A58" s="100" t="s">
        <v>89</v>
      </c>
      <c r="B58" s="93">
        <v>101754</v>
      </c>
      <c r="C58" s="26">
        <f t="shared" si="18"/>
        <v>11286</v>
      </c>
      <c r="D58" s="95">
        <f t="shared" si="19"/>
        <v>12.475129327497015</v>
      </c>
      <c r="E58" s="107">
        <f t="shared" si="20"/>
        <v>0</v>
      </c>
      <c r="F58" s="96"/>
      <c r="G58" s="96"/>
      <c r="H58" s="87">
        <v>90468</v>
      </c>
      <c r="I58" s="205">
        <v>72746.77326941397</v>
      </c>
      <c r="J58" s="205">
        <v>108189.22673058603</v>
      </c>
    </row>
    <row r="59" spans="1:10" x14ac:dyDescent="0.3">
      <c r="A59" s="100" t="s">
        <v>10</v>
      </c>
      <c r="B59" s="93">
        <v>206</v>
      </c>
      <c r="C59" s="26">
        <f t="shared" si="18"/>
        <v>-1111</v>
      </c>
      <c r="D59" s="95">
        <f t="shared" si="19"/>
        <v>-84.358390280941535</v>
      </c>
      <c r="E59" s="107">
        <v>0</v>
      </c>
      <c r="F59" s="96"/>
      <c r="G59" s="96"/>
      <c r="H59" s="87">
        <v>1317</v>
      </c>
      <c r="I59" s="205" t="s">
        <v>164</v>
      </c>
      <c r="J59" s="205" t="s">
        <v>164</v>
      </c>
    </row>
    <row r="60" spans="1:10" x14ac:dyDescent="0.3">
      <c r="A60" s="100"/>
      <c r="B60" s="104" t="s">
        <v>242</v>
      </c>
      <c r="C60" s="94"/>
      <c r="D60" s="95"/>
      <c r="E60" s="107"/>
      <c r="F60" s="96"/>
      <c r="G60" s="96"/>
      <c r="H60" s="87"/>
      <c r="I60" s="217"/>
      <c r="J60" s="217"/>
    </row>
    <row r="61" spans="1:10" x14ac:dyDescent="0.3">
      <c r="A61" s="101" t="s">
        <v>103</v>
      </c>
      <c r="B61" s="98">
        <v>389287</v>
      </c>
      <c r="C61" s="24">
        <f t="shared" ref="C61:C65" si="21">B61-H61</f>
        <v>14607</v>
      </c>
      <c r="D61" s="99">
        <f t="shared" ref="D61:D65" si="22">C61/H61*100</f>
        <v>3.8985267428205397</v>
      </c>
      <c r="E61" s="107">
        <f>IF(B61&lt;I61,-1,IF(B61&gt;J61,1,0))</f>
        <v>0</v>
      </c>
      <c r="F61" s="96"/>
      <c r="G61" s="96"/>
      <c r="H61" s="190">
        <v>374680</v>
      </c>
      <c r="I61" s="280">
        <v>341100.31537726271</v>
      </c>
      <c r="J61" s="202">
        <v>408259.68462273729</v>
      </c>
    </row>
    <row r="62" spans="1:10" x14ac:dyDescent="0.3">
      <c r="A62" s="100" t="s">
        <v>66</v>
      </c>
      <c r="B62" s="93">
        <v>84852</v>
      </c>
      <c r="C62" s="26">
        <f t="shared" si="21"/>
        <v>6944</v>
      </c>
      <c r="D62" s="95">
        <f t="shared" si="22"/>
        <v>8.9130769625712389</v>
      </c>
      <c r="E62" s="107">
        <f>IF(B62&lt;I62,-1,IF(B62&gt;J62,1,0))</f>
        <v>0</v>
      </c>
      <c r="F62" s="166">
        <f>+B61-F63</f>
        <v>0</v>
      </c>
      <c r="G62" s="166">
        <f>+C61-G63</f>
        <v>0</v>
      </c>
      <c r="H62" s="87">
        <v>77908</v>
      </c>
      <c r="I62" s="205">
        <v>61482.115737057087</v>
      </c>
      <c r="J62" s="205">
        <v>94333.884262942913</v>
      </c>
    </row>
    <row r="63" spans="1:10" x14ac:dyDescent="0.3">
      <c r="A63" s="100" t="s">
        <v>4</v>
      </c>
      <c r="B63" s="93">
        <v>36312</v>
      </c>
      <c r="C63" s="26">
        <f t="shared" si="21"/>
        <v>69</v>
      </c>
      <c r="D63" s="95">
        <f t="shared" si="22"/>
        <v>0.19038159092790333</v>
      </c>
      <c r="E63" s="107">
        <f>IF(B63&lt;I63,-1,IF(B63&gt;J63,1,0))</f>
        <v>0</v>
      </c>
      <c r="F63" s="93">
        <f>SUM(B62:B65)</f>
        <v>389287</v>
      </c>
      <c r="G63" s="93">
        <f>SUM(C62:C65)</f>
        <v>14607</v>
      </c>
      <c r="H63" s="87">
        <v>36243</v>
      </c>
      <c r="I63" s="205">
        <v>25679.287512917035</v>
      </c>
      <c r="J63" s="205">
        <v>46806.712487082965</v>
      </c>
    </row>
    <row r="64" spans="1:10" x14ac:dyDescent="0.3">
      <c r="A64" s="100" t="s">
        <v>58</v>
      </c>
      <c r="B64" s="312">
        <v>43215</v>
      </c>
      <c r="C64" s="26">
        <f t="shared" si="21"/>
        <v>-121</v>
      </c>
      <c r="D64" s="95">
        <f t="shared" si="22"/>
        <v>-0.27921358685619346</v>
      </c>
      <c r="E64" s="107">
        <v>0</v>
      </c>
      <c r="F64" s="96"/>
      <c r="G64" s="96"/>
      <c r="H64" s="87">
        <v>43336</v>
      </c>
      <c r="I64" s="205">
        <v>31797.524371497413</v>
      </c>
      <c r="J64" s="205">
        <v>54874.475628502587</v>
      </c>
    </row>
    <row r="65" spans="1:10" s="261" customFormat="1" ht="12" x14ac:dyDescent="0.2">
      <c r="A65" s="100" t="s">
        <v>122</v>
      </c>
      <c r="B65" s="93">
        <v>224908</v>
      </c>
      <c r="C65" s="26">
        <f t="shared" si="21"/>
        <v>7715</v>
      </c>
      <c r="D65" s="126">
        <f t="shared" si="22"/>
        <v>3.5521402623473133</v>
      </c>
      <c r="E65" s="127">
        <f>IF(B65&lt;I65,-1,IF(B65&gt;J65,1,0))</f>
        <v>0</v>
      </c>
      <c r="F65" s="21"/>
      <c r="G65" s="21"/>
      <c r="H65" s="87">
        <v>217193</v>
      </c>
      <c r="I65" s="205">
        <v>192852.35120036229</v>
      </c>
      <c r="J65" s="205">
        <v>241533.64879963771</v>
      </c>
    </row>
    <row r="66" spans="1:10" s="261" customFormat="1" ht="10.199999999999999" x14ac:dyDescent="0.2">
      <c r="A66" s="100"/>
      <c r="B66" s="146" t="s">
        <v>242</v>
      </c>
      <c r="C66" s="28"/>
      <c r="D66" s="126"/>
      <c r="E66" s="127"/>
      <c r="F66" s="21"/>
      <c r="G66" s="21"/>
      <c r="H66" s="87"/>
      <c r="I66" s="217"/>
      <c r="J66" s="217"/>
    </row>
    <row r="67" spans="1:10" s="261" customFormat="1" ht="12" x14ac:dyDescent="0.2">
      <c r="A67" s="23" t="s">
        <v>126</v>
      </c>
      <c r="B67" s="98">
        <v>389287</v>
      </c>
      <c r="C67" s="24">
        <f t="shared" ref="C67:C72" si="23">B67-H67</f>
        <v>14607</v>
      </c>
      <c r="D67" s="174">
        <f t="shared" ref="D67:D72" si="24">C67/H67*100</f>
        <v>3.8985267428205397</v>
      </c>
      <c r="E67" s="127">
        <f t="shared" ref="E67:E70" si="25">IF(B67&lt;I67,-1,IF(B67&gt;J67,1,0))</f>
        <v>0</v>
      </c>
      <c r="F67" s="21"/>
      <c r="G67" s="21"/>
      <c r="H67" s="190">
        <v>374680</v>
      </c>
      <c r="I67" s="280">
        <v>341100.31537726271</v>
      </c>
      <c r="J67" s="202">
        <v>408259.68462273729</v>
      </c>
    </row>
    <row r="68" spans="1:10" s="261" customFormat="1" ht="10.199999999999999" x14ac:dyDescent="0.2">
      <c r="A68" s="25" t="s">
        <v>91</v>
      </c>
      <c r="B68" s="93">
        <v>209519</v>
      </c>
      <c r="C68" s="26">
        <f t="shared" si="23"/>
        <v>-4450</v>
      </c>
      <c r="D68" s="126">
        <f t="shared" si="24"/>
        <v>-2.0797405231598969</v>
      </c>
      <c r="E68" s="127">
        <f t="shared" si="25"/>
        <v>0</v>
      </c>
      <c r="F68" s="166">
        <f>+B67-F69</f>
        <v>0</v>
      </c>
      <c r="G68" s="166">
        <f>+C67-G69</f>
        <v>0</v>
      </c>
      <c r="H68" s="41">
        <v>213969</v>
      </c>
      <c r="I68" s="329">
        <v>185808.03341724729</v>
      </c>
      <c r="J68" s="330">
        <v>242129.96658275271</v>
      </c>
    </row>
    <row r="69" spans="1:10" s="261" customFormat="1" ht="10.199999999999999" x14ac:dyDescent="0.2">
      <c r="A69" s="25" t="s">
        <v>92</v>
      </c>
      <c r="B69" s="93">
        <v>106386</v>
      </c>
      <c r="C69" s="26">
        <f t="shared" si="23"/>
        <v>1568</v>
      </c>
      <c r="D69" s="126">
        <f t="shared" si="24"/>
        <v>1.4959262722051556</v>
      </c>
      <c r="E69" s="127">
        <f t="shared" si="25"/>
        <v>0</v>
      </c>
      <c r="F69" s="93">
        <f>SUM(B68:B72)</f>
        <v>389287</v>
      </c>
      <c r="G69" s="93">
        <f>SUM(C68:C72)</f>
        <v>14607</v>
      </c>
      <c r="H69" s="87">
        <v>104818</v>
      </c>
      <c r="I69" s="205">
        <v>85470.981351869486</v>
      </c>
      <c r="J69" s="205">
        <v>124165.01864813051</v>
      </c>
    </row>
    <row r="70" spans="1:10" s="261" customFormat="1" ht="10.199999999999999" x14ac:dyDescent="0.2">
      <c r="A70" s="25" t="s">
        <v>93</v>
      </c>
      <c r="B70" s="93">
        <v>51825</v>
      </c>
      <c r="C70" s="26">
        <f t="shared" si="23"/>
        <v>19087</v>
      </c>
      <c r="D70" s="126">
        <f t="shared" si="24"/>
        <v>58.302278697538036</v>
      </c>
      <c r="E70" s="127">
        <f t="shared" si="25"/>
        <v>1</v>
      </c>
      <c r="F70" s="21"/>
      <c r="G70" s="21"/>
      <c r="H70" s="41">
        <v>32738</v>
      </c>
      <c r="I70" s="205">
        <v>22030.382288828274</v>
      </c>
      <c r="J70" s="205">
        <v>43445.617711171726</v>
      </c>
    </row>
    <row r="71" spans="1:10" s="287" customFormat="1" ht="10.199999999999999" x14ac:dyDescent="0.2">
      <c r="A71" s="331" t="s">
        <v>261</v>
      </c>
      <c r="B71" s="314">
        <v>5957</v>
      </c>
      <c r="C71" s="315">
        <f t="shared" si="23"/>
        <v>-2335</v>
      </c>
      <c r="D71" s="316">
        <f t="shared" si="24"/>
        <v>-28.159671972986011</v>
      </c>
      <c r="E71" s="317">
        <v>0</v>
      </c>
      <c r="F71" s="283"/>
      <c r="G71" s="283"/>
      <c r="H71" s="285">
        <v>8292</v>
      </c>
      <c r="I71" s="286">
        <v>2459.9792240476354</v>
      </c>
      <c r="J71" s="286">
        <v>14124.020775952366</v>
      </c>
    </row>
    <row r="72" spans="1:10" s="261" customFormat="1" ht="10.199999999999999" x14ac:dyDescent="0.2">
      <c r="A72" s="25" t="s">
        <v>10</v>
      </c>
      <c r="B72" s="93">
        <v>15600</v>
      </c>
      <c r="C72" s="26">
        <f t="shared" si="23"/>
        <v>737</v>
      </c>
      <c r="D72" s="126">
        <f t="shared" si="24"/>
        <v>4.958622081679338</v>
      </c>
      <c r="E72" s="127">
        <v>0</v>
      </c>
      <c r="F72" s="21"/>
      <c r="G72" s="21"/>
      <c r="H72" s="41">
        <v>14863</v>
      </c>
      <c r="I72" s="205">
        <v>7343.4141585708694</v>
      </c>
      <c r="J72" s="205">
        <v>22382.585841429129</v>
      </c>
    </row>
    <row r="73" spans="1:10" x14ac:dyDescent="0.3">
      <c r="A73" s="25"/>
      <c r="B73" s="146" t="s">
        <v>242</v>
      </c>
      <c r="C73" s="87"/>
      <c r="D73" s="126"/>
      <c r="E73" s="127"/>
      <c r="F73" s="96"/>
      <c r="G73" s="96"/>
      <c r="H73" s="10"/>
      <c r="I73" s="318"/>
      <c r="J73" s="318"/>
    </row>
    <row r="74" spans="1:10" x14ac:dyDescent="0.3">
      <c r="A74" s="23" t="s">
        <v>104</v>
      </c>
      <c r="B74" s="93" t="s">
        <v>242</v>
      </c>
      <c r="C74" s="41"/>
      <c r="D74" s="95"/>
      <c r="E74" s="107"/>
      <c r="F74" s="96"/>
      <c r="G74" s="96"/>
      <c r="H74" s="10"/>
      <c r="I74" s="318"/>
      <c r="J74" s="318"/>
    </row>
    <row r="75" spans="1:10" x14ac:dyDescent="0.3">
      <c r="A75" s="25" t="s">
        <v>51</v>
      </c>
      <c r="B75" s="102">
        <v>45.247593677672256</v>
      </c>
      <c r="C75" s="103">
        <f t="shared" ref="C75:C78" si="26">B75-H75</f>
        <v>2.7265090187633234</v>
      </c>
      <c r="D75" s="103">
        <f t="shared" ref="D75:D78" si="27">C75/H75*100</f>
        <v>6.4121342167880719</v>
      </c>
      <c r="E75" s="107">
        <f>IF(B75&lt;I75,-1,IF(B75&gt;J75,1,0))</f>
        <v>0</v>
      </c>
      <c r="F75" s="96"/>
      <c r="G75" s="96"/>
      <c r="H75" s="63">
        <v>42.521084658908933</v>
      </c>
      <c r="I75" s="63">
        <v>37.356097306151341</v>
      </c>
      <c r="J75" s="63">
        <v>47.686072011666532</v>
      </c>
    </row>
    <row r="76" spans="1:10" x14ac:dyDescent="0.3">
      <c r="A76" s="25" t="s">
        <v>73</v>
      </c>
      <c r="B76" s="102">
        <v>21.961688933871411</v>
      </c>
      <c r="C76" s="103">
        <f t="shared" si="26"/>
        <v>-8.0078851026397437</v>
      </c>
      <c r="D76" s="103">
        <f t="shared" si="27"/>
        <v>-26.720049784104187</v>
      </c>
      <c r="E76" s="107">
        <f>IF(B76&lt;I76,-1,IF(B76&gt;J76,1,0))</f>
        <v>-1</v>
      </c>
      <c r="F76" s="96"/>
      <c r="G76" s="96"/>
      <c r="H76" s="63">
        <v>29.969574036511155</v>
      </c>
      <c r="I76" s="63">
        <v>25.939605614606116</v>
      </c>
      <c r="J76" s="63">
        <v>33.999542458416194</v>
      </c>
    </row>
    <row r="77" spans="1:10" ht="21.6" x14ac:dyDescent="0.3">
      <c r="A77" s="25" t="s">
        <v>96</v>
      </c>
      <c r="B77" s="102">
        <v>26.557526965965984</v>
      </c>
      <c r="C77" s="103">
        <f t="shared" si="26"/>
        <v>3.319297009736669</v>
      </c>
      <c r="D77" s="103">
        <f t="shared" si="27"/>
        <v>14.28377727558758</v>
      </c>
      <c r="E77" s="107">
        <f>IF(B77&lt;I77,-1,IF(B77&gt;J77,1,0))</f>
        <v>0</v>
      </c>
      <c r="F77" s="96"/>
      <c r="G77" s="96"/>
      <c r="H77" s="311">
        <v>23.238229956229315</v>
      </c>
      <c r="I77" s="311">
        <v>18.96633069574435</v>
      </c>
      <c r="J77" s="311">
        <v>27.510129216714276</v>
      </c>
    </row>
    <row r="78" spans="1:10" ht="15" thickBot="1" x14ac:dyDescent="0.35">
      <c r="A78" s="319" t="s">
        <v>97</v>
      </c>
      <c r="B78" s="105">
        <v>26.138555872659502</v>
      </c>
      <c r="C78" s="103">
        <f t="shared" si="26"/>
        <v>1.9931517945128192</v>
      </c>
      <c r="D78" s="103">
        <f t="shared" si="27"/>
        <v>8.2547874869353048</v>
      </c>
      <c r="E78" s="320">
        <f>IF(B78&lt;I78,-1,IF(B78&gt;J78,1,0))</f>
        <v>0</v>
      </c>
      <c r="F78" s="96"/>
      <c r="G78" s="96"/>
      <c r="H78" s="255">
        <v>24.145404078146683</v>
      </c>
      <c r="I78" s="255">
        <v>19.938245387788118</v>
      </c>
      <c r="J78" s="255">
        <v>28.352562768505248</v>
      </c>
    </row>
    <row r="79" spans="1:10" ht="12.75" customHeight="1" x14ac:dyDescent="0.3">
      <c r="A79" s="376" t="s">
        <v>105</v>
      </c>
      <c r="B79" s="376"/>
      <c r="C79" s="376"/>
      <c r="D79" s="376"/>
      <c r="E79" s="376"/>
      <c r="F79" s="269"/>
      <c r="G79" s="269"/>
      <c r="H79" s="10"/>
      <c r="I79" s="10"/>
      <c r="J79" s="10"/>
    </row>
    <row r="80" spans="1:10" x14ac:dyDescent="0.3">
      <c r="A80" s="372" t="s">
        <v>106</v>
      </c>
      <c r="B80" s="372"/>
      <c r="C80" s="372"/>
      <c r="D80" s="372"/>
      <c r="E80" s="372"/>
      <c r="F80" s="267"/>
      <c r="G80" s="267"/>
      <c r="H80" s="10"/>
      <c r="I80" s="10"/>
      <c r="J80" s="10"/>
    </row>
    <row r="81" spans="1:7" x14ac:dyDescent="0.3">
      <c r="A81" s="373" t="s">
        <v>107</v>
      </c>
      <c r="B81" s="373"/>
      <c r="C81" s="373"/>
      <c r="D81" s="373"/>
      <c r="E81" s="373"/>
      <c r="F81" s="268"/>
      <c r="G81" s="268"/>
    </row>
    <row r="82" spans="1:7" x14ac:dyDescent="0.3">
      <c r="A82" s="374" t="s">
        <v>226</v>
      </c>
      <c r="B82" s="374"/>
      <c r="C82" s="374"/>
      <c r="D82" s="374"/>
      <c r="E82" s="374"/>
      <c r="F82" s="269"/>
      <c r="G82" s="269"/>
    </row>
    <row r="83" spans="1:7" ht="12.75" customHeight="1" x14ac:dyDescent="0.3">
      <c r="A83" s="370" t="s">
        <v>62</v>
      </c>
      <c r="B83" s="370"/>
      <c r="C83" s="370"/>
      <c r="D83" s="370"/>
      <c r="E83" s="370"/>
      <c r="F83" s="266"/>
      <c r="G83" s="266"/>
    </row>
    <row r="84" spans="1:7" ht="11.25" customHeight="1" x14ac:dyDescent="0.3">
      <c r="A84" s="344" t="s">
        <v>263</v>
      </c>
      <c r="B84" s="344"/>
      <c r="C84" s="344"/>
      <c r="D84" s="344"/>
      <c r="E84" s="344"/>
      <c r="F84" s="262"/>
      <c r="G84" s="262"/>
    </row>
    <row r="85" spans="1:7" hidden="1" x14ac:dyDescent="0.3">
      <c r="A85" s="67">
        <v>1</v>
      </c>
      <c r="B85" s="67">
        <v>-1</v>
      </c>
      <c r="C85" s="67">
        <v>0</v>
      </c>
      <c r="D85" s="10"/>
      <c r="E85" s="10"/>
      <c r="F85" s="39"/>
      <c r="G85" s="39"/>
    </row>
    <row r="86" spans="1:7" x14ac:dyDescent="0.3">
      <c r="A86" s="10"/>
      <c r="B86" s="10"/>
      <c r="C86" s="10"/>
      <c r="D86" s="10"/>
      <c r="E86" s="10"/>
      <c r="F86" s="39"/>
      <c r="G86" s="39"/>
    </row>
    <row r="87" spans="1:7" x14ac:dyDescent="0.3">
      <c r="A87" s="10"/>
      <c r="B87" s="10"/>
      <c r="C87" s="10"/>
      <c r="D87" s="10"/>
      <c r="E87" s="10"/>
      <c r="F87" s="10"/>
      <c r="G87" s="10"/>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conditionalFormatting sqref="F75:G78 F70:G72 F44:G44 F39:G42 F33:G36 F27:G29 F20:G23 F16:G16 F11:G12">
    <cfRule type="iconSet" priority="4">
      <iconSet iconSet="3Arrows" showValue="0">
        <cfvo type="percent" val="0"/>
        <cfvo type="percent" val="33"/>
        <cfvo type="percent" val="67"/>
      </iconSet>
    </cfRule>
  </conditionalFormatting>
  <conditionalFormatting sqref="F64:G66 F57:G60 F53:G53 F48:G49">
    <cfRule type="iconSet" priority="3">
      <iconSet iconSet="3Arrows" showValue="0">
        <cfvo type="percent" val="0"/>
        <cfvo type="percent" val="33"/>
        <cfvo type="percent" val="67"/>
      </iconSet>
    </cfRule>
  </conditionalFormatting>
  <conditionalFormatting sqref="F7">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colBreaks count="1" manualBreakCount="1">
    <brk id="7" max="1048575"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1FFE5-46F6-43D5-8B4E-F42680018AAE}">
  <dimension ref="A1:J87"/>
  <sheetViews>
    <sheetView view="pageBreakPreview" zoomScaleNormal="100" zoomScaleSheetLayoutView="100" workbookViewId="0">
      <pane xSplit="1" ySplit="5" topLeftCell="H6" activePane="bottomRight" state="frozen"/>
      <selection activeCell="J8" sqref="J8"/>
      <selection pane="topRight" activeCell="J8" sqref="J8"/>
      <selection pane="bottomLeft" activeCell="J8" sqref="J8"/>
      <selection pane="bottomRight" activeCell="K63" sqref="K63"/>
    </sheetView>
  </sheetViews>
  <sheetFormatPr baseColWidth="10" defaultColWidth="11.44140625" defaultRowHeight="14.4" x14ac:dyDescent="0.3"/>
  <cols>
    <col min="1" max="1" width="42" customWidth="1"/>
    <col min="2" max="4" width="9.33203125" customWidth="1"/>
    <col min="5" max="5" width="19.33203125" customWidth="1"/>
    <col min="6" max="6" width="7.5546875" bestFit="1" customWidth="1"/>
    <col min="7" max="7" width="7.6640625" bestFit="1" customWidth="1"/>
    <col min="8" max="10" width="11.44140625" customWidth="1"/>
  </cols>
  <sheetData>
    <row r="1" spans="1:10" x14ac:dyDescent="0.3">
      <c r="A1" s="375" t="s">
        <v>252</v>
      </c>
      <c r="B1" s="375"/>
      <c r="C1" s="375"/>
      <c r="D1" s="375"/>
      <c r="E1" s="375"/>
      <c r="F1" s="270"/>
      <c r="G1" s="270"/>
      <c r="H1" s="10"/>
      <c r="I1" s="10"/>
      <c r="J1" s="10"/>
    </row>
    <row r="2" spans="1:10" x14ac:dyDescent="0.3">
      <c r="A2" s="375" t="s">
        <v>253</v>
      </c>
      <c r="B2" s="375"/>
      <c r="C2" s="375"/>
      <c r="D2" s="375"/>
      <c r="E2" s="375"/>
      <c r="F2" s="270"/>
      <c r="G2" s="270"/>
      <c r="H2" s="10"/>
      <c r="I2" s="10"/>
      <c r="J2" s="10"/>
    </row>
    <row r="3" spans="1:10" ht="15" thickBot="1" x14ac:dyDescent="0.35">
      <c r="A3" s="349" t="str">
        <f>+'C3 urbano'!A3:E3</f>
        <v>I Trimestre 2022</v>
      </c>
      <c r="B3" s="349"/>
      <c r="C3" s="349"/>
      <c r="D3" s="349"/>
      <c r="E3" s="349"/>
      <c r="F3" s="265"/>
      <c r="G3" s="265"/>
      <c r="H3" s="345" t="s">
        <v>229</v>
      </c>
      <c r="I3" s="345"/>
      <c r="J3" s="345"/>
    </row>
    <row r="4" spans="1:10" ht="15" customHeight="1" x14ac:dyDescent="0.3">
      <c r="A4" s="360" t="s">
        <v>79</v>
      </c>
      <c r="B4" s="271" t="str">
        <f>+'C3 urbano'!B4</f>
        <v>I 2022</v>
      </c>
      <c r="C4" s="361" t="s">
        <v>74</v>
      </c>
      <c r="D4" s="361"/>
      <c r="E4" s="362" t="s">
        <v>108</v>
      </c>
      <c r="F4" s="147"/>
      <c r="G4" s="147"/>
      <c r="H4" s="363" t="s">
        <v>227</v>
      </c>
      <c r="I4" s="357" t="s">
        <v>75</v>
      </c>
      <c r="J4" s="358"/>
    </row>
    <row r="5" spans="1:10" ht="15" thickBot="1" x14ac:dyDescent="0.35">
      <c r="A5" s="341"/>
      <c r="B5" s="6" t="str">
        <f>+'C3 urbano'!B5</f>
        <v>Ene - Mar</v>
      </c>
      <c r="C5" s="6" t="s">
        <v>49</v>
      </c>
      <c r="D5" s="6" t="s">
        <v>48</v>
      </c>
      <c r="E5" s="353"/>
      <c r="F5" s="354" t="s">
        <v>200</v>
      </c>
      <c r="G5" s="354"/>
      <c r="H5" s="347"/>
      <c r="I5" s="263" t="s">
        <v>76</v>
      </c>
      <c r="J5" s="263" t="s">
        <v>77</v>
      </c>
    </row>
    <row r="6" spans="1:10" x14ac:dyDescent="0.3">
      <c r="A6" s="70"/>
      <c r="B6" s="321"/>
      <c r="C6" s="321"/>
      <c r="D6" s="321"/>
      <c r="E6" s="10"/>
      <c r="F6" s="39"/>
      <c r="G6" s="39"/>
      <c r="H6" s="10"/>
      <c r="I6" s="10"/>
      <c r="J6" s="10"/>
    </row>
    <row r="7" spans="1:10" x14ac:dyDescent="0.3">
      <c r="A7" s="89" t="s">
        <v>80</v>
      </c>
      <c r="B7" s="90">
        <v>374398</v>
      </c>
      <c r="C7" s="13">
        <f>B7-H7</f>
        <v>11301</v>
      </c>
      <c r="D7" s="91">
        <f>C7/H7*100</f>
        <v>3.1123914546250728</v>
      </c>
      <c r="E7" s="106">
        <f>IF(B7&lt;I7,-1,IF(B7&gt;J7,1,0))</f>
        <v>0</v>
      </c>
      <c r="F7" s="354"/>
      <c r="G7" s="354"/>
      <c r="H7" s="190">
        <v>363097</v>
      </c>
      <c r="I7" s="202">
        <v>343857.00957488443</v>
      </c>
      <c r="J7" s="202">
        <v>382336.99042511557</v>
      </c>
    </row>
    <row r="8" spans="1:10" x14ac:dyDescent="0.3">
      <c r="A8" s="92"/>
      <c r="B8" s="93" t="s">
        <v>242</v>
      </c>
      <c r="C8" s="94"/>
      <c r="D8" s="95"/>
      <c r="E8" s="107"/>
      <c r="F8" s="93"/>
      <c r="G8" s="96"/>
      <c r="H8" s="41"/>
      <c r="I8" s="212"/>
      <c r="J8" s="212"/>
    </row>
    <row r="9" spans="1:10" x14ac:dyDescent="0.3">
      <c r="A9" s="97" t="s">
        <v>81</v>
      </c>
      <c r="B9" s="98">
        <v>374398</v>
      </c>
      <c r="C9" s="24">
        <f t="shared" ref="C9:C12" si="0">B9-H9</f>
        <v>11301</v>
      </c>
      <c r="D9" s="99">
        <f t="shared" ref="D9:D12" si="1">C9/H9*100</f>
        <v>3.1123914546250728</v>
      </c>
      <c r="E9" s="107">
        <f>IF(B9&lt;I9,-1,IF(B9&gt;J9,1,0))</f>
        <v>0</v>
      </c>
      <c r="F9" s="166">
        <f>+B9-F10</f>
        <v>0</v>
      </c>
      <c r="G9" s="166">
        <f>+C9-G10</f>
        <v>0</v>
      </c>
      <c r="H9" s="190">
        <v>363097</v>
      </c>
      <c r="I9" s="202">
        <v>343857.00957488443</v>
      </c>
      <c r="J9" s="202">
        <v>382336.99042511557</v>
      </c>
    </row>
    <row r="10" spans="1:10" x14ac:dyDescent="0.3">
      <c r="A10" s="100" t="s">
        <v>82</v>
      </c>
      <c r="B10" s="93">
        <v>330865</v>
      </c>
      <c r="C10" s="26">
        <f t="shared" si="0"/>
        <v>26502</v>
      </c>
      <c r="D10" s="95">
        <f t="shared" si="1"/>
        <v>8.7073658756156309</v>
      </c>
      <c r="E10" s="107">
        <f>IF(B10&lt;I10,-1,IF(B10&gt;J10,1,0))</f>
        <v>1</v>
      </c>
      <c r="F10" s="93">
        <f>SUM(B10:B12)</f>
        <v>374398</v>
      </c>
      <c r="G10" s="93">
        <f>SUM(C10:C12)</f>
        <v>11301</v>
      </c>
      <c r="H10" s="41">
        <v>304363</v>
      </c>
      <c r="I10" s="205">
        <v>287507.4180425097</v>
      </c>
      <c r="J10" s="205">
        <v>321218.5819574903</v>
      </c>
    </row>
    <row r="11" spans="1:10" x14ac:dyDescent="0.3">
      <c r="A11" s="100" t="s">
        <v>83</v>
      </c>
      <c r="B11" s="93">
        <v>21133</v>
      </c>
      <c r="C11" s="26">
        <f t="shared" si="0"/>
        <v>-16692</v>
      </c>
      <c r="D11" s="95">
        <f t="shared" si="1"/>
        <v>-44.129543952412426</v>
      </c>
      <c r="E11" s="107">
        <f>IF(B11&lt;I11,-1,IF(B11&gt;J11,1,0))</f>
        <v>-1</v>
      </c>
      <c r="F11" s="96"/>
      <c r="G11" s="96"/>
      <c r="H11" s="41">
        <v>37825</v>
      </c>
      <c r="I11" s="205">
        <v>28084.534133803769</v>
      </c>
      <c r="J11" s="205">
        <v>47565.465866196231</v>
      </c>
    </row>
    <row r="12" spans="1:10" x14ac:dyDescent="0.3">
      <c r="A12" s="100" t="s">
        <v>84</v>
      </c>
      <c r="B12" s="93">
        <v>22400</v>
      </c>
      <c r="C12" s="26">
        <f t="shared" si="0"/>
        <v>1491</v>
      </c>
      <c r="D12" s="95">
        <f t="shared" si="1"/>
        <v>7.1309005691329084</v>
      </c>
      <c r="E12" s="107">
        <f>IF(B12&lt;I12,-1,IF(B12&gt;J12,1,0))</f>
        <v>0</v>
      </c>
      <c r="F12" s="96"/>
      <c r="G12" s="96"/>
      <c r="H12" s="41">
        <v>20909</v>
      </c>
      <c r="I12" s="205">
        <v>15785.991311865284</v>
      </c>
      <c r="J12" s="205">
        <v>26032.008688134716</v>
      </c>
    </row>
    <row r="13" spans="1:10" x14ac:dyDescent="0.3">
      <c r="A13" s="100"/>
      <c r="B13" s="93" t="s">
        <v>242</v>
      </c>
      <c r="C13" s="94"/>
      <c r="D13" s="95"/>
      <c r="E13" s="107"/>
      <c r="F13" s="96"/>
      <c r="G13" s="96"/>
      <c r="H13" s="41"/>
      <c r="I13" s="212"/>
      <c r="J13" s="212"/>
    </row>
    <row r="14" spans="1:10" x14ac:dyDescent="0.3">
      <c r="A14" s="97" t="s">
        <v>85</v>
      </c>
      <c r="B14" s="98">
        <v>374398</v>
      </c>
      <c r="C14" s="24">
        <f t="shared" ref="C14:C16" si="2">B14-H14</f>
        <v>11301</v>
      </c>
      <c r="D14" s="99">
        <f t="shared" ref="D14:D16" si="3">C14/H14*100</f>
        <v>3.1123914546250728</v>
      </c>
      <c r="E14" s="107">
        <f>IF(B14&lt;I14,-1,IF(B14&gt;J14,1,0))</f>
        <v>0</v>
      </c>
      <c r="F14" s="166">
        <f>+B14-F15</f>
        <v>0</v>
      </c>
      <c r="G14" s="166">
        <f>+C14-G15</f>
        <v>0</v>
      </c>
      <c r="H14" s="190">
        <v>363097</v>
      </c>
      <c r="I14" s="202">
        <v>343857.00957488443</v>
      </c>
      <c r="J14" s="202">
        <v>382336.99042511557</v>
      </c>
    </row>
    <row r="15" spans="1:10" x14ac:dyDescent="0.3">
      <c r="A15" s="100" t="s">
        <v>23</v>
      </c>
      <c r="B15" s="93">
        <v>104092</v>
      </c>
      <c r="C15" s="26">
        <f t="shared" si="2"/>
        <v>2453</v>
      </c>
      <c r="D15" s="95">
        <f t="shared" si="3"/>
        <v>2.4134436584381977</v>
      </c>
      <c r="E15" s="107">
        <f>IF(B15&lt;I15,-1,IF(B15&gt;J15,1,0))</f>
        <v>0</v>
      </c>
      <c r="F15" s="93">
        <f>SUM(B15:B16)</f>
        <v>374398</v>
      </c>
      <c r="G15" s="93">
        <f>SUM(C15:C16)</f>
        <v>11301</v>
      </c>
      <c r="H15" s="41">
        <v>101639</v>
      </c>
      <c r="I15" s="205">
        <v>89760.104166727397</v>
      </c>
      <c r="J15" s="205">
        <v>113517.8958332726</v>
      </c>
    </row>
    <row r="16" spans="1:10" x14ac:dyDescent="0.3">
      <c r="A16" s="100" t="s">
        <v>24</v>
      </c>
      <c r="B16" s="93">
        <v>270306</v>
      </c>
      <c r="C16" s="26">
        <f t="shared" si="2"/>
        <v>8848</v>
      </c>
      <c r="D16" s="95">
        <f t="shared" si="3"/>
        <v>3.3840999319202321</v>
      </c>
      <c r="E16" s="107">
        <f>IF(B16&lt;I16,-1,IF(B16&gt;J16,1,0))</f>
        <v>0</v>
      </c>
      <c r="F16" s="96"/>
      <c r="G16" s="96"/>
      <c r="H16" s="41">
        <v>261458</v>
      </c>
      <c r="I16" s="205">
        <v>246637.10310245943</v>
      </c>
      <c r="J16" s="205">
        <v>276278.8968975406</v>
      </c>
    </row>
    <row r="17" spans="1:10" x14ac:dyDescent="0.3">
      <c r="A17" s="100"/>
      <c r="B17" s="93" t="s">
        <v>242</v>
      </c>
      <c r="C17" s="94"/>
      <c r="D17" s="95"/>
      <c r="E17" s="107"/>
      <c r="F17" s="96"/>
      <c r="G17" s="96"/>
      <c r="H17" s="41"/>
      <c r="I17" s="212"/>
      <c r="J17" s="212"/>
    </row>
    <row r="18" spans="1:10" x14ac:dyDescent="0.3">
      <c r="A18" s="101" t="s">
        <v>121</v>
      </c>
      <c r="B18" s="98">
        <v>374398</v>
      </c>
      <c r="C18" s="24">
        <f t="shared" ref="C18:C23" si="4">B18-H18</f>
        <v>11301</v>
      </c>
      <c r="D18" s="99">
        <f t="shared" ref="D18:D23" si="5">C18/H18*100</f>
        <v>3.1123914546250728</v>
      </c>
      <c r="E18" s="107">
        <f t="shared" ref="E18:E22" si="6">IF(B18&lt;I18,-1,IF(B18&gt;J18,1,0))</f>
        <v>0</v>
      </c>
      <c r="F18" s="166">
        <f>+B18-F19</f>
        <v>0</v>
      </c>
      <c r="G18" s="166" t="e">
        <f>+C18-G19</f>
        <v>#VALUE!</v>
      </c>
      <c r="H18" s="190">
        <v>363097</v>
      </c>
      <c r="I18" s="202">
        <v>343857.00957488443</v>
      </c>
      <c r="J18" s="202">
        <v>382336.99042511557</v>
      </c>
    </row>
    <row r="19" spans="1:10" x14ac:dyDescent="0.3">
      <c r="A19" s="100" t="s">
        <v>86</v>
      </c>
      <c r="B19" s="93">
        <v>21045</v>
      </c>
      <c r="C19" s="26">
        <f t="shared" si="4"/>
        <v>-633</v>
      </c>
      <c r="D19" s="95">
        <f t="shared" si="5"/>
        <v>-2.9200110711320235</v>
      </c>
      <c r="E19" s="107">
        <f t="shared" si="6"/>
        <v>0</v>
      </c>
      <c r="F19" s="93">
        <f>SUM(B19:B23)</f>
        <v>374398</v>
      </c>
      <c r="G19" s="93" t="e">
        <f>SUM(C19:C23)</f>
        <v>#VALUE!</v>
      </c>
      <c r="H19" s="41">
        <v>21678</v>
      </c>
      <c r="I19" s="330">
        <v>17701.333177895474</v>
      </c>
      <c r="J19" s="330">
        <v>25654.666822104526</v>
      </c>
    </row>
    <row r="20" spans="1:10" x14ac:dyDescent="0.3">
      <c r="A20" s="100" t="s">
        <v>87</v>
      </c>
      <c r="B20" s="93">
        <v>78596</v>
      </c>
      <c r="C20" s="26">
        <f t="shared" si="4"/>
        <v>-2546</v>
      </c>
      <c r="D20" s="95">
        <f t="shared" si="5"/>
        <v>-3.137709201153533</v>
      </c>
      <c r="E20" s="107">
        <f t="shared" si="6"/>
        <v>0</v>
      </c>
      <c r="F20" s="96"/>
      <c r="G20" s="96"/>
      <c r="H20" s="41">
        <v>81142</v>
      </c>
      <c r="I20" s="205">
        <v>68821.027324003371</v>
      </c>
      <c r="J20" s="205">
        <v>93462.972675996629</v>
      </c>
    </row>
    <row r="21" spans="1:10" x14ac:dyDescent="0.3">
      <c r="A21" s="100" t="s">
        <v>88</v>
      </c>
      <c r="B21" s="93">
        <v>193174</v>
      </c>
      <c r="C21" s="26">
        <f t="shared" si="4"/>
        <v>9973</v>
      </c>
      <c r="D21" s="95">
        <f t="shared" si="5"/>
        <v>5.4437475777970645</v>
      </c>
      <c r="E21" s="107">
        <f t="shared" si="6"/>
        <v>0</v>
      </c>
      <c r="F21" s="96"/>
      <c r="G21" s="96"/>
      <c r="H21" s="41">
        <v>183201</v>
      </c>
      <c r="I21" s="205">
        <v>170411.27562072893</v>
      </c>
      <c r="J21" s="205">
        <v>195990.72437927107</v>
      </c>
    </row>
    <row r="22" spans="1:10" x14ac:dyDescent="0.3">
      <c r="A22" s="100" t="s">
        <v>89</v>
      </c>
      <c r="B22" s="93">
        <v>81583</v>
      </c>
      <c r="C22" s="26">
        <f t="shared" si="4"/>
        <v>4507</v>
      </c>
      <c r="D22" s="95">
        <f t="shared" si="5"/>
        <v>5.8474752192641031</v>
      </c>
      <c r="E22" s="107">
        <f t="shared" si="6"/>
        <v>0</v>
      </c>
      <c r="F22" s="96"/>
      <c r="G22" s="96"/>
      <c r="H22" s="41">
        <v>77076</v>
      </c>
      <c r="I22" s="205">
        <v>69006.358216193767</v>
      </c>
      <c r="J22" s="205">
        <v>85145.641783806233</v>
      </c>
    </row>
    <row r="23" spans="1:10" x14ac:dyDescent="0.3">
      <c r="A23" s="100" t="s">
        <v>10</v>
      </c>
      <c r="B23" s="93">
        <v>0</v>
      </c>
      <c r="C23" s="26" t="e">
        <f t="shared" si="4"/>
        <v>#VALUE!</v>
      </c>
      <c r="D23" s="95" t="e">
        <f t="shared" si="5"/>
        <v>#VALUE!</v>
      </c>
      <c r="E23" s="107">
        <v>0</v>
      </c>
      <c r="F23" s="96"/>
      <c r="G23" s="96"/>
      <c r="H23" s="41" t="s">
        <v>164</v>
      </c>
      <c r="I23" s="205" t="s">
        <v>164</v>
      </c>
      <c r="J23" s="205" t="s">
        <v>164</v>
      </c>
    </row>
    <row r="24" spans="1:10" x14ac:dyDescent="0.3">
      <c r="A24" s="100"/>
      <c r="B24" s="93" t="s">
        <v>242</v>
      </c>
      <c r="C24" s="94"/>
      <c r="D24" s="95"/>
      <c r="E24" s="107"/>
      <c r="F24" s="96"/>
      <c r="G24" s="96"/>
      <c r="H24" s="41"/>
      <c r="I24" s="216"/>
      <c r="J24" s="216"/>
    </row>
    <row r="25" spans="1:10" x14ac:dyDescent="0.3">
      <c r="A25" s="101" t="s">
        <v>90</v>
      </c>
      <c r="B25" s="98">
        <v>374398</v>
      </c>
      <c r="C25" s="24">
        <f t="shared" ref="C25:C29" si="7">B25-H25</f>
        <v>11301</v>
      </c>
      <c r="D25" s="99">
        <f t="shared" ref="D25:D29" si="8">C25/H25*100</f>
        <v>3.1123914546250728</v>
      </c>
      <c r="E25" s="107">
        <f>IF(B25&lt;I25,-1,IF(B25&gt;J25,1,0))</f>
        <v>0</v>
      </c>
      <c r="F25" s="166">
        <f>+B25-F26</f>
        <v>0</v>
      </c>
      <c r="G25" s="166">
        <f>+C25-G26</f>
        <v>0</v>
      </c>
      <c r="H25" s="190">
        <v>363097</v>
      </c>
      <c r="I25" s="202">
        <v>343857.00957488443</v>
      </c>
      <c r="J25" s="202">
        <v>382336.99042511557</v>
      </c>
    </row>
    <row r="26" spans="1:10" x14ac:dyDescent="0.3">
      <c r="A26" s="100" t="s">
        <v>56</v>
      </c>
      <c r="B26" s="93">
        <v>112138</v>
      </c>
      <c r="C26" s="26">
        <f t="shared" si="7"/>
        <v>-18962</v>
      </c>
      <c r="D26" s="95">
        <f t="shared" si="8"/>
        <v>-14.463768115942029</v>
      </c>
      <c r="E26" s="107">
        <f>IF(B26&lt;I26,-1,IF(B26&gt;J26,1,0))</f>
        <v>-1</v>
      </c>
      <c r="F26" s="93">
        <f>SUM(B26:B29)</f>
        <v>374398</v>
      </c>
      <c r="G26" s="93">
        <f>SUM(C26:C29)</f>
        <v>11301</v>
      </c>
      <c r="H26" s="41">
        <v>131100</v>
      </c>
      <c r="I26" s="205">
        <v>113741.78439775712</v>
      </c>
      <c r="J26" s="205">
        <v>148458.21560224288</v>
      </c>
    </row>
    <row r="27" spans="1:10" x14ac:dyDescent="0.3">
      <c r="A27" s="100" t="s">
        <v>66</v>
      </c>
      <c r="B27" s="93">
        <v>41899</v>
      </c>
      <c r="C27" s="26">
        <f t="shared" si="7"/>
        <v>5020</v>
      </c>
      <c r="D27" s="95">
        <f t="shared" si="8"/>
        <v>13.612082757124652</v>
      </c>
      <c r="E27" s="107">
        <f>IF(B27&lt;I27,-1,IF(B27&gt;J27,1,0))</f>
        <v>0</v>
      </c>
      <c r="F27" s="96"/>
      <c r="G27" s="96"/>
      <c r="H27" s="87">
        <v>36879</v>
      </c>
      <c r="I27" s="205">
        <v>31602.410138180283</v>
      </c>
      <c r="J27" s="205">
        <v>42155.589861819717</v>
      </c>
    </row>
    <row r="28" spans="1:10" x14ac:dyDescent="0.3">
      <c r="A28" s="100" t="s">
        <v>38</v>
      </c>
      <c r="B28" s="93">
        <v>43933</v>
      </c>
      <c r="C28" s="26">
        <f t="shared" si="7"/>
        <v>8740</v>
      </c>
      <c r="D28" s="95">
        <f t="shared" si="8"/>
        <v>24.834484130366835</v>
      </c>
      <c r="E28" s="107">
        <f>IF(B28&lt;I28,-1,IF(B28&gt;J28,1,0))</f>
        <v>1</v>
      </c>
      <c r="F28" s="96"/>
      <c r="G28" s="96"/>
      <c r="H28" s="41">
        <v>35193</v>
      </c>
      <c r="I28" s="205">
        <v>30027.805238187091</v>
      </c>
      <c r="J28" s="205">
        <v>40358.194761812905</v>
      </c>
    </row>
    <row r="29" spans="1:10" x14ac:dyDescent="0.3">
      <c r="A29" s="100" t="s">
        <v>122</v>
      </c>
      <c r="B29" s="93">
        <v>176428</v>
      </c>
      <c r="C29" s="26">
        <f t="shared" si="7"/>
        <v>16503</v>
      </c>
      <c r="D29" s="95">
        <f t="shared" si="8"/>
        <v>10.319212130686259</v>
      </c>
      <c r="E29" s="107">
        <f>IF(B29&lt;I29,-1,IF(B29&gt;J29,1,0))</f>
        <v>1</v>
      </c>
      <c r="F29" s="96"/>
      <c r="G29" s="96"/>
      <c r="H29" s="41">
        <v>159925</v>
      </c>
      <c r="I29" s="205">
        <v>146391.76399557869</v>
      </c>
      <c r="J29" s="205">
        <v>173458.23600442131</v>
      </c>
    </row>
    <row r="30" spans="1:10" x14ac:dyDescent="0.3">
      <c r="A30" s="100"/>
      <c r="B30" s="93" t="s">
        <v>242</v>
      </c>
      <c r="C30" s="94"/>
      <c r="D30" s="95"/>
      <c r="E30" s="107"/>
      <c r="F30" s="96"/>
      <c r="G30" s="96"/>
      <c r="H30" s="41"/>
      <c r="I30" s="212"/>
      <c r="J30" s="212"/>
    </row>
    <row r="31" spans="1:10" x14ac:dyDescent="0.3">
      <c r="A31" s="23" t="s">
        <v>123</v>
      </c>
      <c r="B31" s="98">
        <v>374398</v>
      </c>
      <c r="C31" s="24">
        <f t="shared" ref="C31:C36" si="9">B31-H31</f>
        <v>11301</v>
      </c>
      <c r="D31" s="99">
        <f t="shared" ref="D31:D36" si="10">C31/H31*100</f>
        <v>3.1123914546250728</v>
      </c>
      <c r="E31" s="107">
        <f t="shared" ref="E31:E35" si="11">IF(B31&lt;I31,-1,IF(B31&gt;J31,1,0))</f>
        <v>0</v>
      </c>
      <c r="F31" s="166">
        <f>+B31-F32</f>
        <v>0</v>
      </c>
      <c r="G31" s="166">
        <f>+C31-G32</f>
        <v>0</v>
      </c>
      <c r="H31" s="190">
        <v>363097</v>
      </c>
      <c r="I31" s="202">
        <v>343857.00957488443</v>
      </c>
      <c r="J31" s="202">
        <v>382336.99042511557</v>
      </c>
    </row>
    <row r="32" spans="1:10" x14ac:dyDescent="0.3">
      <c r="A32" s="25" t="s">
        <v>91</v>
      </c>
      <c r="B32" s="93">
        <v>84974</v>
      </c>
      <c r="C32" s="26">
        <f t="shared" si="9"/>
        <v>30</v>
      </c>
      <c r="D32" s="95">
        <f t="shared" si="10"/>
        <v>3.5317385571670745E-2</v>
      </c>
      <c r="E32" s="107">
        <f t="shared" si="11"/>
        <v>0</v>
      </c>
      <c r="F32" s="93">
        <f>SUM(B32:B36)</f>
        <v>374398</v>
      </c>
      <c r="G32" s="93">
        <f>SUM(C32:C36)</f>
        <v>11301</v>
      </c>
      <c r="H32" s="41">
        <v>84944</v>
      </c>
      <c r="I32" s="205">
        <v>72678.854300843348</v>
      </c>
      <c r="J32" s="205">
        <v>97209.145699156652</v>
      </c>
    </row>
    <row r="33" spans="1:10" x14ac:dyDescent="0.3">
      <c r="A33" s="25" t="s">
        <v>92</v>
      </c>
      <c r="B33" s="93">
        <v>177897</v>
      </c>
      <c r="C33" s="26">
        <f t="shared" si="9"/>
        <v>2365</v>
      </c>
      <c r="D33" s="95">
        <f t="shared" si="10"/>
        <v>1.3473326800811247</v>
      </c>
      <c r="E33" s="107">
        <f t="shared" si="11"/>
        <v>0</v>
      </c>
      <c r="F33" s="96"/>
      <c r="G33" s="96"/>
      <c r="H33" s="41">
        <v>175532</v>
      </c>
      <c r="I33" s="205">
        <v>162907.99689799652</v>
      </c>
      <c r="J33" s="205">
        <v>188156.00310200348</v>
      </c>
    </row>
    <row r="34" spans="1:10" x14ac:dyDescent="0.3">
      <c r="A34" s="25" t="s">
        <v>93</v>
      </c>
      <c r="B34" s="93">
        <v>50455</v>
      </c>
      <c r="C34" s="26">
        <f t="shared" si="9"/>
        <v>5733</v>
      </c>
      <c r="D34" s="95">
        <f t="shared" si="10"/>
        <v>12.819194132641654</v>
      </c>
      <c r="E34" s="107">
        <f t="shared" si="11"/>
        <v>0</v>
      </c>
      <c r="F34" s="96"/>
      <c r="G34" s="96"/>
      <c r="H34" s="41">
        <v>44722</v>
      </c>
      <c r="I34" s="205">
        <v>38913.438889837409</v>
      </c>
      <c r="J34" s="205">
        <v>50530.561110162591</v>
      </c>
    </row>
    <row r="35" spans="1:10" x14ac:dyDescent="0.3">
      <c r="A35" s="25" t="s">
        <v>94</v>
      </c>
      <c r="B35" s="93">
        <v>17191</v>
      </c>
      <c r="C35" s="26">
        <f t="shared" si="9"/>
        <v>2111</v>
      </c>
      <c r="D35" s="95">
        <f t="shared" si="10"/>
        <v>13.99867374005305</v>
      </c>
      <c r="E35" s="107">
        <f t="shared" si="11"/>
        <v>0</v>
      </c>
      <c r="F35" s="96"/>
      <c r="G35" s="96"/>
      <c r="H35" s="41">
        <v>15080</v>
      </c>
      <c r="I35" s="205">
        <v>11806.961860978856</v>
      </c>
      <c r="J35" s="205">
        <v>18353.038139021144</v>
      </c>
    </row>
    <row r="36" spans="1:10" x14ac:dyDescent="0.3">
      <c r="A36" s="25" t="s">
        <v>10</v>
      </c>
      <c r="B36" s="93">
        <v>43881</v>
      </c>
      <c r="C36" s="26">
        <f t="shared" si="9"/>
        <v>1062</v>
      </c>
      <c r="D36" s="95">
        <f t="shared" si="10"/>
        <v>2.4802073845722692</v>
      </c>
      <c r="E36" s="107">
        <v>0</v>
      </c>
      <c r="F36" s="96"/>
      <c r="G36" s="96"/>
      <c r="H36" s="41">
        <v>42819</v>
      </c>
      <c r="I36" s="205">
        <v>36006.549286639914</v>
      </c>
      <c r="J36" s="205">
        <v>49631.450713360086</v>
      </c>
    </row>
    <row r="37" spans="1:10" x14ac:dyDescent="0.3">
      <c r="A37" s="25"/>
      <c r="B37" s="93" t="s">
        <v>242</v>
      </c>
      <c r="C37" s="41"/>
      <c r="D37" s="95"/>
      <c r="E37" s="107"/>
      <c r="F37" s="96"/>
      <c r="G37" s="96"/>
      <c r="H37" s="10"/>
      <c r="I37" s="22"/>
      <c r="J37" s="22"/>
    </row>
    <row r="38" spans="1:10" x14ac:dyDescent="0.3">
      <c r="A38" s="23" t="s">
        <v>95</v>
      </c>
      <c r="B38" s="93" t="s">
        <v>242</v>
      </c>
      <c r="C38" s="41"/>
      <c r="D38" s="95"/>
      <c r="E38" s="107"/>
      <c r="F38" s="96"/>
      <c r="G38" s="96"/>
      <c r="H38" s="10"/>
      <c r="I38" s="22"/>
      <c r="J38" s="22"/>
    </row>
    <row r="39" spans="1:10" x14ac:dyDescent="0.3">
      <c r="A39" s="25" t="s">
        <v>51</v>
      </c>
      <c r="B39" s="102">
        <v>72.197501055027004</v>
      </c>
      <c r="C39" s="103">
        <f t="shared" ref="C39:C42" si="12">B39-H39</f>
        <v>0.1897455516766513</v>
      </c>
      <c r="D39" s="103">
        <f t="shared" ref="D39:D42" si="13">C39/H39*100</f>
        <v>0.26350710468655408</v>
      </c>
      <c r="E39" s="107">
        <f>IF(B39&lt;I39,-1,IF(B39&gt;J39,1,0))</f>
        <v>0</v>
      </c>
      <c r="F39" s="96"/>
      <c r="G39" s="96"/>
      <c r="H39" s="42">
        <v>72.007755503350353</v>
      </c>
      <c r="I39" s="63">
        <v>69.413557292273936</v>
      </c>
      <c r="J39" s="63">
        <v>74.601953714426756</v>
      </c>
    </row>
    <row r="40" spans="1:10" x14ac:dyDescent="0.3">
      <c r="A40" s="25" t="s">
        <v>73</v>
      </c>
      <c r="B40" s="102">
        <v>11.402571594933733</v>
      </c>
      <c r="C40" s="103">
        <f t="shared" si="12"/>
        <v>-2.061599136303375</v>
      </c>
      <c r="D40" s="103">
        <f t="shared" si="13"/>
        <v>-15.311742382473135</v>
      </c>
      <c r="E40" s="107">
        <f>IF(B40&lt;I40,-1,IF(B40&gt;J40,1,0))</f>
        <v>-1</v>
      </c>
      <c r="F40" s="96"/>
      <c r="G40" s="96"/>
      <c r="H40" s="66">
        <v>13.464170731237108</v>
      </c>
      <c r="I40" s="63">
        <v>11.605013018590931</v>
      </c>
      <c r="J40" s="63">
        <v>15.323328443883282</v>
      </c>
    </row>
    <row r="41" spans="1:10" ht="21.6" x14ac:dyDescent="0.3">
      <c r="A41" s="25" t="s">
        <v>96</v>
      </c>
      <c r="B41" s="102">
        <v>13.095689613726568</v>
      </c>
      <c r="C41" s="103">
        <f t="shared" si="12"/>
        <v>0.26055189570631399</v>
      </c>
      <c r="D41" s="103">
        <f t="shared" si="13"/>
        <v>2.0299890926803599</v>
      </c>
      <c r="E41" s="107">
        <f>IF(B41&lt;I41,-1,IF(B41&gt;J41,1,0))</f>
        <v>0</v>
      </c>
      <c r="F41" s="96"/>
      <c r="G41" s="96"/>
      <c r="H41" s="310">
        <v>12.835137718020254</v>
      </c>
      <c r="I41" s="311">
        <v>11.197599717701866</v>
      </c>
      <c r="J41" s="311">
        <v>14.472675718338643</v>
      </c>
    </row>
    <row r="42" spans="1:10" x14ac:dyDescent="0.3">
      <c r="A42" s="25" t="s">
        <v>97</v>
      </c>
      <c r="B42" s="102">
        <v>21.790447598544866</v>
      </c>
      <c r="C42" s="103">
        <f t="shared" si="12"/>
        <v>0.56306207897295835</v>
      </c>
      <c r="D42" s="103">
        <f t="shared" si="13"/>
        <v>2.6525267487784037</v>
      </c>
      <c r="E42" s="107">
        <f>IF(B42&lt;I42,-1,IF(B42&gt;J42,1,0))</f>
        <v>0</v>
      </c>
      <c r="F42" s="96"/>
      <c r="G42" s="96"/>
      <c r="H42" s="42">
        <v>21.227385519571907</v>
      </c>
      <c r="I42" s="63">
        <v>19.228313841039515</v>
      </c>
      <c r="J42" s="63">
        <v>23.226457198104296</v>
      </c>
    </row>
    <row r="43" spans="1:10" x14ac:dyDescent="0.3">
      <c r="A43" s="25"/>
      <c r="B43" s="93" t="s">
        <v>242</v>
      </c>
      <c r="C43" s="41"/>
      <c r="D43" s="95"/>
      <c r="E43" s="107"/>
      <c r="F43" s="96"/>
      <c r="G43" s="96"/>
      <c r="H43" s="42"/>
      <c r="I43" s="22"/>
      <c r="J43" s="22"/>
    </row>
    <row r="44" spans="1:10" x14ac:dyDescent="0.3">
      <c r="A44" s="89" t="s">
        <v>98</v>
      </c>
      <c r="B44" s="90">
        <v>148709</v>
      </c>
      <c r="C44" s="13">
        <f>B44-H44</f>
        <v>1719</v>
      </c>
      <c r="D44" s="91">
        <f>C44/H44*100</f>
        <v>1.1694673107014082</v>
      </c>
      <c r="E44" s="106">
        <f>IF(B44&lt;I44,-1,IF(B44&gt;J44,1,0))</f>
        <v>0</v>
      </c>
      <c r="F44" s="15"/>
      <c r="G44" s="15"/>
      <c r="H44" s="190">
        <v>146990</v>
      </c>
      <c r="I44" s="202">
        <v>136546.95098416627</v>
      </c>
      <c r="J44" s="202">
        <v>157433.04901583373</v>
      </c>
    </row>
    <row r="45" spans="1:10" x14ac:dyDescent="0.3">
      <c r="A45" s="92"/>
      <c r="B45" s="93" t="s">
        <v>242</v>
      </c>
      <c r="C45" s="94"/>
      <c r="D45" s="95"/>
      <c r="E45" s="107"/>
      <c r="F45" s="96"/>
      <c r="G45" s="96"/>
      <c r="H45" s="41"/>
      <c r="I45" s="212"/>
      <c r="J45" s="212"/>
    </row>
    <row r="46" spans="1:10" x14ac:dyDescent="0.3">
      <c r="A46" s="101" t="s">
        <v>99</v>
      </c>
      <c r="B46" s="98">
        <v>148709</v>
      </c>
      <c r="C46" s="24">
        <f t="shared" ref="C46:C48" si="14">B46-H46</f>
        <v>1719</v>
      </c>
      <c r="D46" s="99">
        <f t="shared" ref="D46:D48" si="15">C46/H46*100</f>
        <v>1.1694673107014082</v>
      </c>
      <c r="E46" s="107">
        <f>IF(B46&lt;I46,-1,IF(B46&gt;J46,1,0))</f>
        <v>0</v>
      </c>
      <c r="F46" s="166">
        <f>+B46-F47</f>
        <v>0</v>
      </c>
      <c r="G46" s="166">
        <f>+C46-G47</f>
        <v>0</v>
      </c>
      <c r="H46" s="190">
        <v>146990</v>
      </c>
      <c r="I46" s="202">
        <v>136546.95098416627</v>
      </c>
      <c r="J46" s="202">
        <v>157433.04901583373</v>
      </c>
    </row>
    <row r="47" spans="1:10" x14ac:dyDescent="0.3">
      <c r="A47" s="100" t="s">
        <v>100</v>
      </c>
      <c r="B47" s="93">
        <v>16537</v>
      </c>
      <c r="C47" s="26">
        <f t="shared" si="14"/>
        <v>6942</v>
      </c>
      <c r="D47" s="95">
        <f t="shared" si="15"/>
        <v>72.350182386659725</v>
      </c>
      <c r="E47" s="107">
        <f>IF(B47&lt;I47,-1,IF(B47&gt;J47,1,0))</f>
        <v>1</v>
      </c>
      <c r="F47" s="93">
        <f>SUM(B47:B48)</f>
        <v>148709</v>
      </c>
      <c r="G47" s="93">
        <f>SUM(C47:C48)</f>
        <v>1719</v>
      </c>
      <c r="H47" s="41">
        <v>9595</v>
      </c>
      <c r="I47" s="205">
        <v>7054.5874255164545</v>
      </c>
      <c r="J47" s="205">
        <v>12135.412574483546</v>
      </c>
    </row>
    <row r="48" spans="1:10" x14ac:dyDescent="0.3">
      <c r="A48" s="100" t="s">
        <v>101</v>
      </c>
      <c r="B48" s="93">
        <v>132172</v>
      </c>
      <c r="C48" s="26">
        <f t="shared" si="14"/>
        <v>-5223</v>
      </c>
      <c r="D48" s="95">
        <f t="shared" si="15"/>
        <v>-3.8014483787619637</v>
      </c>
      <c r="E48" s="107">
        <f>IF(B48&lt;I48,-1,IF(B48&gt;J48,1,0))</f>
        <v>0</v>
      </c>
      <c r="F48" s="96"/>
      <c r="G48" s="96"/>
      <c r="H48" s="87">
        <v>137395</v>
      </c>
      <c r="I48" s="205">
        <v>127829.04691140223</v>
      </c>
      <c r="J48" s="205">
        <v>146960.95308859777</v>
      </c>
    </row>
    <row r="49" spans="1:10" x14ac:dyDescent="0.3">
      <c r="A49" s="100"/>
      <c r="B49" s="93" t="s">
        <v>242</v>
      </c>
      <c r="C49" s="94"/>
      <c r="D49" s="95"/>
      <c r="E49" s="107"/>
      <c r="F49" s="96"/>
      <c r="G49" s="96"/>
      <c r="H49" s="87"/>
      <c r="I49" s="217"/>
      <c r="J49" s="217"/>
    </row>
    <row r="50" spans="1:10" x14ac:dyDescent="0.3">
      <c r="A50" s="101" t="s">
        <v>102</v>
      </c>
      <c r="B50" s="98">
        <v>148709</v>
      </c>
      <c r="C50" s="24">
        <f t="shared" ref="C50:C52" si="16">B50-H50</f>
        <v>1719</v>
      </c>
      <c r="D50" s="99">
        <f t="shared" ref="D50:D52" si="17">C50/H50*100</f>
        <v>1.1694673107014082</v>
      </c>
      <c r="E50" s="107">
        <f>IF(B50&lt;I50,-1,IF(B50&gt;J50,1,0))</f>
        <v>0</v>
      </c>
      <c r="F50" s="96"/>
      <c r="G50" s="96"/>
      <c r="H50" s="190">
        <v>146990</v>
      </c>
      <c r="I50" s="202">
        <v>136546.95098416627</v>
      </c>
      <c r="J50" s="202">
        <v>157433.04901583373</v>
      </c>
    </row>
    <row r="51" spans="1:10" x14ac:dyDescent="0.3">
      <c r="A51" s="100" t="s">
        <v>23</v>
      </c>
      <c r="B51" s="93">
        <v>80649</v>
      </c>
      <c r="C51" s="26">
        <f t="shared" si="16"/>
        <v>-1043</v>
      </c>
      <c r="D51" s="95">
        <f t="shared" si="17"/>
        <v>-1.2767468050727122</v>
      </c>
      <c r="E51" s="107">
        <f>IF(B51&lt;I51,-1,IF(B51&gt;J51,1,0))</f>
        <v>0</v>
      </c>
      <c r="F51" s="166">
        <f>+B50-F52</f>
        <v>0</v>
      </c>
      <c r="G51" s="166">
        <f>+C50-G52</f>
        <v>0</v>
      </c>
      <c r="H51" s="87">
        <v>81692</v>
      </c>
      <c r="I51" s="205">
        <v>74236.420083460936</v>
      </c>
      <c r="J51" s="205">
        <v>89147.579916539064</v>
      </c>
    </row>
    <row r="52" spans="1:10" x14ac:dyDescent="0.3">
      <c r="A52" s="100" t="s">
        <v>24</v>
      </c>
      <c r="B52" s="93">
        <v>68060</v>
      </c>
      <c r="C52" s="26">
        <f t="shared" si="16"/>
        <v>2762</v>
      </c>
      <c r="D52" s="95">
        <f t="shared" si="17"/>
        <v>4.2298385861741554</v>
      </c>
      <c r="E52" s="107">
        <f>IF(B52&lt;I52,-1,IF(B52&gt;J52,1,0))</f>
        <v>0</v>
      </c>
      <c r="F52" s="93">
        <f>SUM(B51:B52)</f>
        <v>148709</v>
      </c>
      <c r="G52" s="93">
        <f>SUM(C51:C52)</f>
        <v>1719</v>
      </c>
      <c r="H52" s="87">
        <v>65298</v>
      </c>
      <c r="I52" s="205">
        <v>57633.601136883422</v>
      </c>
      <c r="J52" s="205">
        <v>72962.398863116585</v>
      </c>
    </row>
    <row r="53" spans="1:10" x14ac:dyDescent="0.3">
      <c r="A53" s="100"/>
      <c r="B53" s="93" t="s">
        <v>242</v>
      </c>
      <c r="C53" s="94"/>
      <c r="D53" s="95"/>
      <c r="E53" s="107"/>
      <c r="F53" s="96"/>
      <c r="G53" s="96"/>
      <c r="H53" s="87"/>
      <c r="I53" s="217"/>
      <c r="J53" s="217"/>
    </row>
    <row r="54" spans="1:10" x14ac:dyDescent="0.3">
      <c r="A54" s="101" t="s">
        <v>124</v>
      </c>
      <c r="B54" s="98">
        <v>148709</v>
      </c>
      <c r="C54" s="24">
        <f t="shared" ref="C54:C59" si="18">B54-H54</f>
        <v>1719</v>
      </c>
      <c r="D54" s="99">
        <f t="shared" ref="D54:D59" si="19">C54/H54*100</f>
        <v>1.1694673107014082</v>
      </c>
      <c r="E54" s="107">
        <f t="shared" ref="E54:E58" si="20">IF(B54&lt;I54,-1,IF(B54&gt;J54,1,0))</f>
        <v>0</v>
      </c>
      <c r="F54" s="96"/>
      <c r="G54" s="96"/>
      <c r="H54" s="190">
        <v>146990</v>
      </c>
      <c r="I54" s="202">
        <v>136546.95098416627</v>
      </c>
      <c r="J54" s="202">
        <v>157433.04901583373</v>
      </c>
    </row>
    <row r="55" spans="1:10" x14ac:dyDescent="0.3">
      <c r="A55" s="100" t="s">
        <v>86</v>
      </c>
      <c r="B55" s="93">
        <v>15054</v>
      </c>
      <c r="C55" s="26">
        <f t="shared" si="18"/>
        <v>-6136</v>
      </c>
      <c r="D55" s="95">
        <f t="shared" si="19"/>
        <v>-28.957055214723926</v>
      </c>
      <c r="E55" s="107">
        <f t="shared" si="20"/>
        <v>-1</v>
      </c>
      <c r="F55" s="166">
        <f>+B54-F56</f>
        <v>0</v>
      </c>
      <c r="G55" s="166" t="e">
        <f>+C54-G56</f>
        <v>#VALUE!</v>
      </c>
      <c r="H55" s="87">
        <v>21190</v>
      </c>
      <c r="I55" s="205">
        <v>17387.675249358734</v>
      </c>
      <c r="J55" s="205">
        <v>24992.324750641266</v>
      </c>
    </row>
    <row r="56" spans="1:10" x14ac:dyDescent="0.3">
      <c r="A56" s="100" t="s">
        <v>87</v>
      </c>
      <c r="B56" s="93">
        <v>66561</v>
      </c>
      <c r="C56" s="26">
        <f t="shared" si="18"/>
        <v>1818</v>
      </c>
      <c r="D56" s="95">
        <f t="shared" si="19"/>
        <v>2.8080255780547705</v>
      </c>
      <c r="E56" s="107">
        <f t="shared" si="20"/>
        <v>0</v>
      </c>
      <c r="F56" s="93">
        <f>SUM(B55:B59)</f>
        <v>148709</v>
      </c>
      <c r="G56" s="93" t="e">
        <f>SUM(C55:C59)</f>
        <v>#VALUE!</v>
      </c>
      <c r="H56" s="87">
        <v>64743</v>
      </c>
      <c r="I56" s="205">
        <v>58551.674650190733</v>
      </c>
      <c r="J56" s="205">
        <v>70934.325349809267</v>
      </c>
    </row>
    <row r="57" spans="1:10" x14ac:dyDescent="0.3">
      <c r="A57" s="100" t="s">
        <v>88</v>
      </c>
      <c r="B57" s="93">
        <v>33087</v>
      </c>
      <c r="C57" s="26">
        <f t="shared" si="18"/>
        <v>1394</v>
      </c>
      <c r="D57" s="95">
        <f t="shared" si="19"/>
        <v>4.3984476067270375</v>
      </c>
      <c r="E57" s="107">
        <f t="shared" si="20"/>
        <v>0</v>
      </c>
      <c r="F57" s="96"/>
      <c r="G57" s="96"/>
      <c r="H57" s="87">
        <v>31693</v>
      </c>
      <c r="I57" s="205">
        <v>27024.18111517961</v>
      </c>
      <c r="J57" s="205">
        <v>36361.818884820394</v>
      </c>
    </row>
    <row r="58" spans="1:10" x14ac:dyDescent="0.3">
      <c r="A58" s="100" t="s">
        <v>89</v>
      </c>
      <c r="B58" s="93">
        <v>34007</v>
      </c>
      <c r="C58" s="26">
        <f t="shared" si="18"/>
        <v>4643</v>
      </c>
      <c r="D58" s="95">
        <f t="shared" si="19"/>
        <v>15.811878490668846</v>
      </c>
      <c r="E58" s="107">
        <f t="shared" si="20"/>
        <v>1</v>
      </c>
      <c r="F58" s="96"/>
      <c r="G58" s="96"/>
      <c r="H58" s="87">
        <v>29364</v>
      </c>
      <c r="I58" s="205">
        <v>25036.903077557214</v>
      </c>
      <c r="J58" s="205">
        <v>33691.096922442783</v>
      </c>
    </row>
    <row r="59" spans="1:10" x14ac:dyDescent="0.3">
      <c r="A59" s="100" t="s">
        <v>10</v>
      </c>
      <c r="B59" s="93">
        <v>0</v>
      </c>
      <c r="C59" s="26" t="e">
        <f t="shared" si="18"/>
        <v>#VALUE!</v>
      </c>
      <c r="D59" s="95" t="e">
        <f t="shared" si="19"/>
        <v>#VALUE!</v>
      </c>
      <c r="E59" s="107">
        <v>0</v>
      </c>
      <c r="F59" s="96"/>
      <c r="G59" s="96"/>
      <c r="H59" s="87" t="s">
        <v>164</v>
      </c>
      <c r="I59" s="205" t="s">
        <v>164</v>
      </c>
      <c r="J59" s="205" t="s">
        <v>164</v>
      </c>
    </row>
    <row r="60" spans="1:10" x14ac:dyDescent="0.3">
      <c r="A60" s="100"/>
      <c r="B60" s="104" t="s">
        <v>242</v>
      </c>
      <c r="C60" s="94"/>
      <c r="D60" s="95"/>
      <c r="E60" s="107"/>
      <c r="F60" s="96"/>
      <c r="G60" s="96"/>
      <c r="H60" s="87"/>
      <c r="I60" s="217"/>
      <c r="J60" s="217"/>
    </row>
    <row r="61" spans="1:10" x14ac:dyDescent="0.3">
      <c r="A61" s="101" t="s">
        <v>103</v>
      </c>
      <c r="B61" s="98">
        <v>148709</v>
      </c>
      <c r="C61" s="24">
        <f t="shared" ref="C61:C65" si="21">B61-H61</f>
        <v>1719</v>
      </c>
      <c r="D61" s="99">
        <f t="shared" ref="D61:D65" si="22">C61/H61*100</f>
        <v>1.1694673107014082</v>
      </c>
      <c r="E61" s="107">
        <f>IF(B61&lt;I61,-1,IF(B61&gt;J61,1,0))</f>
        <v>0</v>
      </c>
      <c r="F61" s="96"/>
      <c r="G61" s="96"/>
      <c r="H61" s="190">
        <v>146990</v>
      </c>
      <c r="I61" s="202">
        <v>136546.95098416627</v>
      </c>
      <c r="J61" s="202">
        <v>157433.04901583373</v>
      </c>
    </row>
    <row r="62" spans="1:10" x14ac:dyDescent="0.3">
      <c r="A62" s="100" t="s">
        <v>56</v>
      </c>
      <c r="B62" s="93">
        <v>43650</v>
      </c>
      <c r="C62" s="26">
        <f t="shared" si="21"/>
        <v>-5634</v>
      </c>
      <c r="D62" s="95">
        <f t="shared" si="22"/>
        <v>-11.431701972242513</v>
      </c>
      <c r="E62" s="107">
        <f>IF(B62&lt;I62,-1,IF(B62&gt;J62,1,0))</f>
        <v>0</v>
      </c>
      <c r="F62" s="166">
        <f>+B61-F63</f>
        <v>0</v>
      </c>
      <c r="G62" s="166">
        <f>+C61-G63</f>
        <v>0</v>
      </c>
      <c r="H62" s="87">
        <v>49284</v>
      </c>
      <c r="I62" s="205">
        <v>41665.125712788125</v>
      </c>
      <c r="J62" s="205">
        <v>56902.874287211875</v>
      </c>
    </row>
    <row r="63" spans="1:10" x14ac:dyDescent="0.3">
      <c r="A63" s="100" t="s">
        <v>66</v>
      </c>
      <c r="B63" s="93">
        <v>24356</v>
      </c>
      <c r="C63" s="26">
        <f t="shared" si="21"/>
        <v>2720</v>
      </c>
      <c r="D63" s="95">
        <f t="shared" si="22"/>
        <v>12.571639859493436</v>
      </c>
      <c r="E63" s="107">
        <f>IF(B63&lt;I63,-1,IF(B63&gt;J63,1,0))</f>
        <v>0</v>
      </c>
      <c r="F63" s="93">
        <f>SUM(B62:B65)</f>
        <v>148709</v>
      </c>
      <c r="G63" s="93">
        <f>SUM(C62:C65)</f>
        <v>1719</v>
      </c>
      <c r="H63" s="87">
        <v>21636</v>
      </c>
      <c r="I63" s="205">
        <v>17306.425749305152</v>
      </c>
      <c r="J63" s="205">
        <v>25965.574250694848</v>
      </c>
    </row>
    <row r="64" spans="1:10" x14ac:dyDescent="0.3">
      <c r="A64" s="100" t="s">
        <v>4</v>
      </c>
      <c r="B64" s="93">
        <v>12920</v>
      </c>
      <c r="C64" s="26">
        <f t="shared" si="21"/>
        <v>-374</v>
      </c>
      <c r="D64" s="95">
        <f t="shared" si="22"/>
        <v>-2.8132992327365729</v>
      </c>
      <c r="E64" s="107">
        <f>IF(B64&lt;I64,-1,IF(B64&gt;J64,1,0))</f>
        <v>0</v>
      </c>
      <c r="F64" s="96"/>
      <c r="G64" s="96"/>
      <c r="H64" s="87">
        <v>13294</v>
      </c>
      <c r="I64" s="205">
        <v>10428.460645733374</v>
      </c>
      <c r="J64" s="205">
        <v>16159.539354266626</v>
      </c>
    </row>
    <row r="65" spans="1:10" x14ac:dyDescent="0.3">
      <c r="A65" s="100" t="s">
        <v>122</v>
      </c>
      <c r="B65" s="93">
        <v>67783</v>
      </c>
      <c r="C65" s="26">
        <f t="shared" si="21"/>
        <v>5007</v>
      </c>
      <c r="D65" s="95">
        <f t="shared" si="22"/>
        <v>7.9759780807952083</v>
      </c>
      <c r="E65" s="107">
        <f>IF(B65&lt;I65,-1,IF(B65&gt;J65,1,0))</f>
        <v>0</v>
      </c>
      <c r="F65" s="96"/>
      <c r="G65" s="96"/>
      <c r="H65" s="87">
        <v>62776</v>
      </c>
      <c r="I65" s="205">
        <v>56572.131477853138</v>
      </c>
      <c r="J65" s="205">
        <v>68979.868522146862</v>
      </c>
    </row>
    <row r="66" spans="1:10" x14ac:dyDescent="0.3">
      <c r="A66" s="100"/>
      <c r="B66" s="104" t="s">
        <v>242</v>
      </c>
      <c r="C66" s="94"/>
      <c r="D66" s="95"/>
      <c r="E66" s="107"/>
      <c r="F66" s="96"/>
      <c r="G66" s="96"/>
      <c r="H66" s="87"/>
      <c r="I66" s="217"/>
      <c r="J66" s="217"/>
    </row>
    <row r="67" spans="1:10" x14ac:dyDescent="0.3">
      <c r="A67" s="23" t="s">
        <v>126</v>
      </c>
      <c r="B67" s="98">
        <v>148709</v>
      </c>
      <c r="C67" s="24">
        <f t="shared" ref="C67:C72" si="23">B67-H67</f>
        <v>1719</v>
      </c>
      <c r="D67" s="99">
        <f t="shared" ref="D67:D72" si="24">C67/H67*100</f>
        <v>1.1694673107014082</v>
      </c>
      <c r="E67" s="107">
        <f t="shared" ref="E67:E70" si="25">IF(B67&lt;I67,-1,IF(B67&gt;J67,1,0))</f>
        <v>0</v>
      </c>
      <c r="F67" s="96"/>
      <c r="G67" s="96"/>
      <c r="H67" s="190">
        <v>146990</v>
      </c>
      <c r="I67" s="202">
        <v>136546.95098416627</v>
      </c>
      <c r="J67" s="202">
        <v>157433.04901583373</v>
      </c>
    </row>
    <row r="68" spans="1:10" x14ac:dyDescent="0.3">
      <c r="A68" s="25" t="s">
        <v>91</v>
      </c>
      <c r="B68" s="93">
        <v>89577</v>
      </c>
      <c r="C68" s="26">
        <f t="shared" si="23"/>
        <v>-5014</v>
      </c>
      <c r="D68" s="95">
        <f t="shared" si="24"/>
        <v>-5.3007157129113764</v>
      </c>
      <c r="E68" s="107">
        <f t="shared" si="25"/>
        <v>0</v>
      </c>
      <c r="F68" s="166">
        <f>+B67-F69</f>
        <v>0</v>
      </c>
      <c r="G68" s="166">
        <f>+C67-G69</f>
        <v>0</v>
      </c>
      <c r="H68" s="87">
        <v>94591</v>
      </c>
      <c r="I68" s="205">
        <v>86303.358698054508</v>
      </c>
      <c r="J68" s="205">
        <v>102878.64130194549</v>
      </c>
    </row>
    <row r="69" spans="1:10" x14ac:dyDescent="0.3">
      <c r="A69" s="25" t="s">
        <v>92</v>
      </c>
      <c r="B69" s="93">
        <v>40713</v>
      </c>
      <c r="C69" s="26">
        <f t="shared" si="23"/>
        <v>2763</v>
      </c>
      <c r="D69" s="95">
        <f t="shared" si="24"/>
        <v>7.2806324110671934</v>
      </c>
      <c r="E69" s="107">
        <f t="shared" si="25"/>
        <v>0</v>
      </c>
      <c r="F69" s="93">
        <f>SUM(B68:B72)</f>
        <v>148709</v>
      </c>
      <c r="G69" s="93">
        <f>SUM(C68:C72)</f>
        <v>1719</v>
      </c>
      <c r="H69" s="87">
        <v>37950</v>
      </c>
      <c r="I69" s="205">
        <v>32230.837522958758</v>
      </c>
      <c r="J69" s="205">
        <v>43669.162477041245</v>
      </c>
    </row>
    <row r="70" spans="1:10" x14ac:dyDescent="0.3">
      <c r="A70" s="25" t="s">
        <v>93</v>
      </c>
      <c r="B70" s="93">
        <v>12671</v>
      </c>
      <c r="C70" s="26">
        <f t="shared" si="23"/>
        <v>2885</v>
      </c>
      <c r="D70" s="95">
        <f t="shared" si="24"/>
        <v>29.480891068873898</v>
      </c>
      <c r="E70" s="107">
        <f t="shared" si="25"/>
        <v>1</v>
      </c>
      <c r="F70" s="96"/>
      <c r="G70" s="96"/>
      <c r="H70" s="41">
        <v>9786</v>
      </c>
      <c r="I70" s="205">
        <v>7164.9657251860062</v>
      </c>
      <c r="J70" s="205">
        <v>12407.034274813994</v>
      </c>
    </row>
    <row r="71" spans="1:10" s="287" customFormat="1" ht="10.199999999999999" x14ac:dyDescent="0.2">
      <c r="A71" s="313" t="s">
        <v>94</v>
      </c>
      <c r="B71" s="314">
        <v>2799</v>
      </c>
      <c r="C71" s="315">
        <f t="shared" si="23"/>
        <v>628</v>
      </c>
      <c r="D71" s="316">
        <f t="shared" si="24"/>
        <v>28.926761860893595</v>
      </c>
      <c r="E71" s="317">
        <v>0</v>
      </c>
      <c r="F71" s="283"/>
      <c r="G71" s="283"/>
      <c r="H71" s="285">
        <v>2171</v>
      </c>
      <c r="I71" s="286">
        <v>1055.7999814303994</v>
      </c>
      <c r="J71" s="286">
        <v>3286.2000185696006</v>
      </c>
    </row>
    <row r="72" spans="1:10" x14ac:dyDescent="0.3">
      <c r="A72" s="25" t="s">
        <v>10</v>
      </c>
      <c r="B72" s="93">
        <v>2949</v>
      </c>
      <c r="C72" s="26">
        <f t="shared" si="23"/>
        <v>457</v>
      </c>
      <c r="D72" s="95">
        <f t="shared" si="24"/>
        <v>18.33868378812199</v>
      </c>
      <c r="E72" s="107">
        <v>0</v>
      </c>
      <c r="F72" s="96"/>
      <c r="G72" s="96"/>
      <c r="H72" s="41">
        <v>2492</v>
      </c>
      <c r="I72" s="205">
        <v>1282.3713440834802</v>
      </c>
      <c r="J72" s="205">
        <v>3701.6286559165201</v>
      </c>
    </row>
    <row r="73" spans="1:10" x14ac:dyDescent="0.3">
      <c r="A73" s="25"/>
      <c r="B73" s="104" t="s">
        <v>242</v>
      </c>
      <c r="C73" s="41"/>
      <c r="D73" s="95"/>
      <c r="E73" s="107"/>
      <c r="F73" s="96"/>
      <c r="G73" s="96"/>
      <c r="H73" s="10"/>
      <c r="I73" s="318"/>
      <c r="J73" s="318"/>
    </row>
    <row r="74" spans="1:10" x14ac:dyDescent="0.3">
      <c r="A74" s="23" t="s">
        <v>104</v>
      </c>
      <c r="B74" s="93" t="s">
        <v>242</v>
      </c>
      <c r="C74" s="41"/>
      <c r="D74" s="95"/>
      <c r="E74" s="107"/>
      <c r="F74" s="96"/>
      <c r="G74" s="96"/>
      <c r="H74" s="10"/>
      <c r="I74" s="318"/>
      <c r="J74" s="318"/>
    </row>
    <row r="75" spans="1:10" x14ac:dyDescent="0.3">
      <c r="A75" s="25" t="s">
        <v>51</v>
      </c>
      <c r="B75" s="102">
        <v>45.76723668372459</v>
      </c>
      <c r="C75" s="103">
        <f t="shared" ref="C75:C78" si="26">B75-H75</f>
        <v>1.3438065184072201</v>
      </c>
      <c r="D75" s="103">
        <f t="shared" ref="D75:D78" si="27">C75/H75*100</f>
        <v>3.0249949484008281</v>
      </c>
      <c r="E75" s="107">
        <f>IF(B75&lt;I75,-1,IF(B75&gt;J75,1,0))</f>
        <v>0</v>
      </c>
      <c r="F75" s="96"/>
      <c r="G75" s="96"/>
      <c r="H75" s="63">
        <v>44.42343016531737</v>
      </c>
      <c r="I75" s="63">
        <v>40.454383764142484</v>
      </c>
      <c r="J75" s="63">
        <v>48.392476566492249</v>
      </c>
    </row>
    <row r="76" spans="1:10" x14ac:dyDescent="0.3">
      <c r="A76" s="25" t="s">
        <v>73</v>
      </c>
      <c r="B76" s="102">
        <v>20.392847776530001</v>
      </c>
      <c r="C76" s="103">
        <f t="shared" si="26"/>
        <v>-6.7076352495261915</v>
      </c>
      <c r="D76" s="103">
        <f t="shared" si="27"/>
        <v>-24.750980427459645</v>
      </c>
      <c r="E76" s="107">
        <f>IF(B76&lt;I76,-1,IF(B76&gt;J76,1,0))</f>
        <v>-1</v>
      </c>
      <c r="F76" s="96"/>
      <c r="G76" s="96"/>
      <c r="H76" s="63">
        <v>27.100483026056192</v>
      </c>
      <c r="I76" s="63">
        <v>23.713283034690512</v>
      </c>
      <c r="J76" s="63">
        <v>30.487683017421872</v>
      </c>
    </row>
    <row r="77" spans="1:10" ht="21.6" x14ac:dyDescent="0.3">
      <c r="A77" s="25" t="s">
        <v>96</v>
      </c>
      <c r="B77" s="102">
        <v>28.428676139305626</v>
      </c>
      <c r="C77" s="103">
        <f t="shared" si="26"/>
        <v>-1.6012578698106417</v>
      </c>
      <c r="D77" s="103">
        <f t="shared" si="27"/>
        <v>-5.332205756178297</v>
      </c>
      <c r="E77" s="107">
        <f>IF(B77&lt;I77,-1,IF(B77&gt;J77,1,0))</f>
        <v>0</v>
      </c>
      <c r="F77" s="96"/>
      <c r="G77" s="96"/>
      <c r="H77" s="311">
        <v>30.029934009116268</v>
      </c>
      <c r="I77" s="311">
        <v>26.683191178178522</v>
      </c>
      <c r="J77" s="311">
        <v>33.37667684005401</v>
      </c>
    </row>
    <row r="78" spans="1:10" ht="15" thickBot="1" x14ac:dyDescent="0.35">
      <c r="A78" s="319" t="s">
        <v>97</v>
      </c>
      <c r="B78" s="105">
        <v>22.868151893967411</v>
      </c>
      <c r="C78" s="103">
        <f t="shared" si="26"/>
        <v>2.8912827191936152</v>
      </c>
      <c r="D78" s="103">
        <f t="shared" si="27"/>
        <v>14.473152393892844</v>
      </c>
      <c r="E78" s="320">
        <f>IF(B78&lt;I78,-1,IF(B78&gt;J78,1,0))</f>
        <v>1</v>
      </c>
      <c r="F78" s="96"/>
      <c r="G78" s="96"/>
      <c r="H78" s="255">
        <v>19.976869174773796</v>
      </c>
      <c r="I78" s="255">
        <v>17.252302492452383</v>
      </c>
      <c r="J78" s="255">
        <v>22.701435857095209</v>
      </c>
    </row>
    <row r="79" spans="1:10" ht="12.75" customHeight="1" x14ac:dyDescent="0.3">
      <c r="A79" s="376" t="s">
        <v>105</v>
      </c>
      <c r="B79" s="376"/>
      <c r="C79" s="376"/>
      <c r="D79" s="376"/>
      <c r="E79" s="376"/>
      <c r="F79" s="269"/>
      <c r="G79" s="269"/>
      <c r="H79" s="10"/>
      <c r="I79" s="10"/>
      <c r="J79" s="10"/>
    </row>
    <row r="80" spans="1:10" x14ac:dyDescent="0.3">
      <c r="A80" s="372" t="s">
        <v>106</v>
      </c>
      <c r="B80" s="372"/>
      <c r="C80" s="372"/>
      <c r="D80" s="372"/>
      <c r="E80" s="372"/>
      <c r="F80" s="267"/>
      <c r="G80" s="267"/>
      <c r="H80" s="10"/>
      <c r="I80" s="10"/>
      <c r="J80" s="10"/>
    </row>
    <row r="81" spans="1:7" x14ac:dyDescent="0.3">
      <c r="A81" s="373" t="s">
        <v>107</v>
      </c>
      <c r="B81" s="373"/>
      <c r="C81" s="373"/>
      <c r="D81" s="373"/>
      <c r="E81" s="373"/>
      <c r="F81" s="268"/>
      <c r="G81" s="268"/>
    </row>
    <row r="82" spans="1:7" x14ac:dyDescent="0.3">
      <c r="A82" s="374" t="s">
        <v>226</v>
      </c>
      <c r="B82" s="374"/>
      <c r="C82" s="374"/>
      <c r="D82" s="374"/>
      <c r="E82" s="374"/>
      <c r="F82" s="269"/>
      <c r="G82" s="269"/>
    </row>
    <row r="83" spans="1:7" ht="12.75" customHeight="1" x14ac:dyDescent="0.3">
      <c r="A83" s="370" t="s">
        <v>62</v>
      </c>
      <c r="B83" s="370"/>
      <c r="C83" s="370"/>
      <c r="D83" s="370"/>
      <c r="E83" s="370"/>
      <c r="F83" s="266"/>
      <c r="G83" s="266"/>
    </row>
    <row r="84" spans="1:7" ht="10.199999999999999" customHeight="1" x14ac:dyDescent="0.3">
      <c r="A84" s="344" t="s">
        <v>263</v>
      </c>
      <c r="B84" s="344"/>
      <c r="C84" s="344"/>
      <c r="D84" s="344"/>
      <c r="E84" s="344"/>
      <c r="F84" s="262"/>
      <c r="G84" s="262"/>
    </row>
    <row r="85" spans="1:7" hidden="1" x14ac:dyDescent="0.3">
      <c r="A85" s="67">
        <v>1</v>
      </c>
      <c r="B85" s="67">
        <v>-1</v>
      </c>
      <c r="C85" s="67">
        <v>0</v>
      </c>
      <c r="D85" s="10"/>
      <c r="E85" s="10"/>
      <c r="F85" s="39"/>
      <c r="G85" s="39"/>
    </row>
    <row r="86" spans="1:7" x14ac:dyDescent="0.3">
      <c r="A86" s="10"/>
      <c r="B86" s="10"/>
      <c r="C86" s="10"/>
      <c r="D86" s="10"/>
      <c r="E86" s="10"/>
      <c r="F86" s="39"/>
      <c r="G86" s="39"/>
    </row>
    <row r="87" spans="1:7" x14ac:dyDescent="0.3">
      <c r="A87" s="10"/>
      <c r="B87" s="10"/>
      <c r="C87" s="10"/>
      <c r="D87" s="10"/>
      <c r="E87" s="10"/>
      <c r="F87" s="10"/>
      <c r="G87" s="10"/>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conditionalFormatting sqref="F75:G78 F70:G72 F44:G44 F39:G42 F33:G36 F27:G29 F20:G23 F16:G16 F11:G12">
    <cfRule type="iconSet" priority="4">
      <iconSet iconSet="3Arrows" showValue="0">
        <cfvo type="percent" val="0"/>
        <cfvo type="percent" val="33"/>
        <cfvo type="percent" val="67"/>
      </iconSet>
    </cfRule>
  </conditionalFormatting>
  <conditionalFormatting sqref="F64:G66 F57:G60 F53:G53 F48:G49">
    <cfRule type="iconSet" priority="3">
      <iconSet iconSet="3Arrows" showValue="0">
        <cfvo type="percent" val="0"/>
        <cfvo type="percent" val="33"/>
        <cfvo type="percent" val="67"/>
      </iconSet>
    </cfRule>
  </conditionalFormatting>
  <conditionalFormatting sqref="F7">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85"/>
  <sheetViews>
    <sheetView view="pageBreakPreview" zoomScaleNormal="100" zoomScaleSheetLayoutView="100" workbookViewId="0">
      <pane xSplit="1" ySplit="5" topLeftCell="G6" activePane="bottomRight" state="frozen"/>
      <selection pane="topRight" activeCell="B1" sqref="B1"/>
      <selection pane="bottomLeft" activeCell="A6" sqref="A6"/>
      <selection pane="bottomRight" activeCell="I59" sqref="I59"/>
    </sheetView>
  </sheetViews>
  <sheetFormatPr baseColWidth="10" defaultColWidth="11.44140625" defaultRowHeight="10.199999999999999" x14ac:dyDescent="0.2"/>
  <cols>
    <col min="1" max="1" width="42" style="10" customWidth="1"/>
    <col min="2" max="4" width="9.33203125" style="10" customWidth="1"/>
    <col min="5" max="5" width="19.88671875" style="39" customWidth="1"/>
    <col min="6" max="6" width="7.5546875" style="39" bestFit="1" customWidth="1"/>
    <col min="7" max="7" width="8.88671875" style="39" bestFit="1" customWidth="1"/>
    <col min="8" max="10" width="11.44140625" style="10" customWidth="1"/>
    <col min="11" max="16384" width="11.44140625" style="10"/>
  </cols>
  <sheetData>
    <row r="1" spans="1:11" x14ac:dyDescent="0.2">
      <c r="A1" s="375" t="s">
        <v>78</v>
      </c>
      <c r="B1" s="375"/>
      <c r="C1" s="375"/>
      <c r="D1" s="375"/>
      <c r="E1" s="375"/>
      <c r="F1" s="248"/>
      <c r="G1" s="248"/>
    </row>
    <row r="2" spans="1:11" ht="12" x14ac:dyDescent="0.2">
      <c r="A2" s="375" t="s">
        <v>231</v>
      </c>
      <c r="B2" s="375"/>
      <c r="C2" s="375"/>
      <c r="D2" s="375"/>
      <c r="E2" s="375"/>
      <c r="F2" s="248"/>
      <c r="G2" s="248"/>
    </row>
    <row r="3" spans="1:11" ht="10.8" thickBot="1" x14ac:dyDescent="0.25">
      <c r="A3" s="349" t="str">
        <f>+'C1 total'!A3</f>
        <v>I Trimestre 2022</v>
      </c>
      <c r="B3" s="349"/>
      <c r="C3" s="349"/>
      <c r="D3" s="349"/>
      <c r="E3" s="349"/>
      <c r="F3" s="241"/>
      <c r="G3" s="241"/>
      <c r="H3" s="345" t="s">
        <v>229</v>
      </c>
      <c r="I3" s="345"/>
      <c r="J3" s="345"/>
    </row>
    <row r="4" spans="1:11" ht="15" customHeight="1" x14ac:dyDescent="0.2">
      <c r="A4" s="340" t="s">
        <v>79</v>
      </c>
      <c r="B4" s="3" t="str">
        <f>+'C1 total'!B4</f>
        <v>I 2022</v>
      </c>
      <c r="C4" s="339" t="s">
        <v>74</v>
      </c>
      <c r="D4" s="339"/>
      <c r="E4" s="352" t="s">
        <v>108</v>
      </c>
      <c r="F4" s="147"/>
      <c r="G4" s="147"/>
      <c r="H4" s="346" t="s">
        <v>227</v>
      </c>
      <c r="I4" s="350" t="s">
        <v>75</v>
      </c>
      <c r="J4" s="351"/>
    </row>
    <row r="5" spans="1:11" ht="10.8" thickBot="1" x14ac:dyDescent="0.25">
      <c r="A5" s="341"/>
      <c r="B5" s="6" t="str">
        <f>+'C1 total'!B5</f>
        <v>Ene - Mar</v>
      </c>
      <c r="C5" s="6" t="s">
        <v>49</v>
      </c>
      <c r="D5" s="6" t="s">
        <v>48</v>
      </c>
      <c r="E5" s="353"/>
      <c r="F5" s="354" t="s">
        <v>200</v>
      </c>
      <c r="G5" s="354"/>
      <c r="H5" s="347"/>
      <c r="I5" s="239" t="s">
        <v>76</v>
      </c>
      <c r="J5" s="239" t="s">
        <v>77</v>
      </c>
    </row>
    <row r="6" spans="1:11" x14ac:dyDescent="0.2">
      <c r="A6" s="70"/>
    </row>
    <row r="7" spans="1:11" s="189" customFormat="1" x14ac:dyDescent="0.2">
      <c r="A7" s="89" t="s">
        <v>80</v>
      </c>
      <c r="B7" s="90">
        <v>910781</v>
      </c>
      <c r="C7" s="13">
        <f>B7-H7</f>
        <v>28387</v>
      </c>
      <c r="D7" s="91">
        <f>C7/H7*100</f>
        <v>3.2170436335695842</v>
      </c>
      <c r="E7" s="242">
        <f>IF(B7&lt;I7,-1,IF(B7&gt;J7,1,0))</f>
        <v>0</v>
      </c>
      <c r="H7" s="190">
        <v>882394</v>
      </c>
      <c r="I7" s="202">
        <v>826572.22614068305</v>
      </c>
      <c r="J7" s="202">
        <v>938215.77385931695</v>
      </c>
    </row>
    <row r="8" spans="1:11" x14ac:dyDescent="0.2">
      <c r="A8" s="92"/>
      <c r="B8" s="93" t="s">
        <v>242</v>
      </c>
      <c r="C8" s="94"/>
      <c r="D8" s="95"/>
      <c r="E8" s="96"/>
      <c r="F8" s="93"/>
      <c r="G8" s="96"/>
      <c r="H8" s="41"/>
      <c r="I8" s="212"/>
      <c r="J8" s="212"/>
    </row>
    <row r="9" spans="1:11" s="189" customFormat="1" x14ac:dyDescent="0.2">
      <c r="A9" s="97" t="s">
        <v>81</v>
      </c>
      <c r="B9" s="98">
        <v>910781</v>
      </c>
      <c r="C9" s="24">
        <f t="shared" ref="C9:C12" si="0">B9-H9</f>
        <v>28387</v>
      </c>
      <c r="D9" s="99">
        <f t="shared" ref="D9:D12" si="1">C9/H9*100</f>
        <v>3.2170436335695842</v>
      </c>
      <c r="E9" s="218">
        <f>IF(B9&lt;I9,-1,IF(B9&gt;J9,1,0))</f>
        <v>0</v>
      </c>
      <c r="F9" s="219">
        <f>+B9-F10</f>
        <v>0</v>
      </c>
      <c r="G9" s="219">
        <f>+C9-G10</f>
        <v>0</v>
      </c>
      <c r="H9" s="190">
        <v>882394</v>
      </c>
      <c r="I9" s="202">
        <v>826572.22614068305</v>
      </c>
      <c r="J9" s="202">
        <v>938215.77385931695</v>
      </c>
    </row>
    <row r="10" spans="1:11" x14ac:dyDescent="0.2">
      <c r="A10" s="100" t="s">
        <v>82</v>
      </c>
      <c r="B10" s="93">
        <v>842755</v>
      </c>
      <c r="C10" s="26">
        <f t="shared" si="0"/>
        <v>52055</v>
      </c>
      <c r="D10" s="95">
        <f t="shared" si="1"/>
        <v>6.5834071076261544</v>
      </c>
      <c r="E10" s="96">
        <f>IF(B10&lt;I10,-1,IF(B10&gt;J10,1,0))</f>
        <v>0</v>
      </c>
      <c r="F10" s="93">
        <f>SUM(B10:B12)</f>
        <v>910781</v>
      </c>
      <c r="G10" s="93">
        <f>SUM(C10:C12)</f>
        <v>28387</v>
      </c>
      <c r="H10" s="41">
        <v>790700</v>
      </c>
      <c r="I10" s="205">
        <v>737573.48810939782</v>
      </c>
      <c r="J10" s="205">
        <v>843826.51189060218</v>
      </c>
      <c r="K10" s="42"/>
    </row>
    <row r="11" spans="1:11" x14ac:dyDescent="0.2">
      <c r="A11" s="100" t="s">
        <v>83</v>
      </c>
      <c r="B11" s="93">
        <v>35715</v>
      </c>
      <c r="C11" s="26">
        <f t="shared" si="0"/>
        <v>-17866</v>
      </c>
      <c r="D11" s="95">
        <f t="shared" si="1"/>
        <v>-33.343909221552416</v>
      </c>
      <c r="E11" s="96">
        <f>IF(B11&lt;I11,-1,IF(B11&gt;J11,1,0))</f>
        <v>-1</v>
      </c>
      <c r="F11" s="96"/>
      <c r="G11" s="96"/>
      <c r="H11" s="41">
        <v>53581</v>
      </c>
      <c r="I11" s="205">
        <v>43327.498758863949</v>
      </c>
      <c r="J11" s="205">
        <v>63834.501241136051</v>
      </c>
      <c r="K11" s="42"/>
    </row>
    <row r="12" spans="1:11" x14ac:dyDescent="0.2">
      <c r="A12" s="100" t="s">
        <v>84</v>
      </c>
      <c r="B12" s="93">
        <v>32311</v>
      </c>
      <c r="C12" s="26">
        <f t="shared" si="0"/>
        <v>-5802</v>
      </c>
      <c r="D12" s="95">
        <f t="shared" si="1"/>
        <v>-15.223152205284284</v>
      </c>
      <c r="E12" s="96">
        <f>IF(B12&lt;I12,-1,IF(B12&gt;J12,1,0))</f>
        <v>0</v>
      </c>
      <c r="F12" s="96"/>
      <c r="G12" s="96"/>
      <c r="H12" s="41">
        <v>38113</v>
      </c>
      <c r="I12" s="205">
        <v>28077.391603468779</v>
      </c>
      <c r="J12" s="205">
        <v>48148.608396531221</v>
      </c>
      <c r="K12" s="42"/>
    </row>
    <row r="13" spans="1:11" x14ac:dyDescent="0.2">
      <c r="A13" s="100"/>
      <c r="B13" s="93" t="s">
        <v>242</v>
      </c>
      <c r="C13" s="94"/>
      <c r="D13" s="95"/>
      <c r="E13" s="96"/>
      <c r="F13" s="96"/>
      <c r="G13" s="96"/>
      <c r="H13" s="41"/>
      <c r="I13" s="212"/>
      <c r="J13" s="212"/>
    </row>
    <row r="14" spans="1:11" s="189" customFormat="1" x14ac:dyDescent="0.2">
      <c r="A14" s="97" t="s">
        <v>85</v>
      </c>
      <c r="B14" s="98">
        <v>910781</v>
      </c>
      <c r="C14" s="24">
        <f t="shared" ref="C14:C16" si="2">B14-H14</f>
        <v>28387</v>
      </c>
      <c r="D14" s="99">
        <f t="shared" ref="D14:D16" si="3">C14/H14*100</f>
        <v>3.2170436335695842</v>
      </c>
      <c r="E14" s="218">
        <f>IF(B14&lt;I14,-1,IF(B14&gt;J14,1,0))</f>
        <v>0</v>
      </c>
      <c r="F14" s="219">
        <f>+B14-F15</f>
        <v>0</v>
      </c>
      <c r="G14" s="219">
        <f>+C14-G15</f>
        <v>0</v>
      </c>
      <c r="H14" s="190">
        <v>882394</v>
      </c>
      <c r="I14" s="202">
        <v>826572.22614068305</v>
      </c>
      <c r="J14" s="202">
        <v>938215.77385931695</v>
      </c>
    </row>
    <row r="15" spans="1:11" x14ac:dyDescent="0.2">
      <c r="A15" s="100" t="s">
        <v>23</v>
      </c>
      <c r="B15" s="93">
        <v>170063</v>
      </c>
      <c r="C15" s="26">
        <f t="shared" si="2"/>
        <v>536</v>
      </c>
      <c r="D15" s="95">
        <f t="shared" si="3"/>
        <v>0.31617382481846551</v>
      </c>
      <c r="E15" s="96">
        <f>IF(B15&lt;I15,-1,IF(B15&gt;J15,1,0))</f>
        <v>0</v>
      </c>
      <c r="F15" s="93">
        <f>SUM(B15:B16)</f>
        <v>910781</v>
      </c>
      <c r="G15" s="93">
        <f>SUM(C15:C16)</f>
        <v>28387</v>
      </c>
      <c r="H15" s="41">
        <v>169527</v>
      </c>
      <c r="I15" s="205">
        <v>144954.79338818698</v>
      </c>
      <c r="J15" s="205">
        <v>194099.20661181302</v>
      </c>
    </row>
    <row r="16" spans="1:11" x14ac:dyDescent="0.2">
      <c r="A16" s="100" t="s">
        <v>24</v>
      </c>
      <c r="B16" s="93">
        <v>740718</v>
      </c>
      <c r="C16" s="26">
        <f t="shared" si="2"/>
        <v>27851</v>
      </c>
      <c r="D16" s="95">
        <f t="shared" si="3"/>
        <v>3.9068998845506941</v>
      </c>
      <c r="E16" s="96">
        <f>IF(B16&lt;I16,-1,IF(B16&gt;J16,1,0))</f>
        <v>0</v>
      </c>
      <c r="F16" s="96"/>
      <c r="G16" s="96"/>
      <c r="H16" s="41">
        <v>712867</v>
      </c>
      <c r="I16" s="205">
        <v>662804.76987743576</v>
      </c>
      <c r="J16" s="205">
        <v>762929.23012256424</v>
      </c>
    </row>
    <row r="17" spans="1:11" x14ac:dyDescent="0.2">
      <c r="A17" s="100"/>
      <c r="B17" s="93" t="s">
        <v>242</v>
      </c>
      <c r="C17" s="94"/>
      <c r="D17" s="95"/>
      <c r="E17" s="96"/>
      <c r="F17" s="96"/>
      <c r="G17" s="96"/>
      <c r="H17" s="41"/>
      <c r="I17" s="212"/>
      <c r="J17" s="212"/>
      <c r="K17" s="42"/>
    </row>
    <row r="18" spans="1:11" s="189" customFormat="1" ht="12" x14ac:dyDescent="0.2">
      <c r="A18" s="101" t="s">
        <v>121</v>
      </c>
      <c r="B18" s="98">
        <v>910781</v>
      </c>
      <c r="C18" s="24">
        <f t="shared" ref="C18:C23" si="4">B18-H18</f>
        <v>28387</v>
      </c>
      <c r="D18" s="99">
        <f t="shared" ref="D18:D23" si="5">C18/H18*100</f>
        <v>3.2170436335695842</v>
      </c>
      <c r="E18" s="218">
        <f t="shared" ref="E18:E22" si="6">IF(B18&lt;I18,-1,IF(B18&gt;J18,1,0))</f>
        <v>0</v>
      </c>
      <c r="F18" s="219">
        <f>+B18-F19</f>
        <v>0</v>
      </c>
      <c r="G18" s="219">
        <f>+C18-G19</f>
        <v>0</v>
      </c>
      <c r="H18" s="190">
        <v>882394</v>
      </c>
      <c r="I18" s="202">
        <v>826572.22614068305</v>
      </c>
      <c r="J18" s="202">
        <v>938215.77385931695</v>
      </c>
      <c r="K18" s="220"/>
    </row>
    <row r="19" spans="1:11" x14ac:dyDescent="0.2">
      <c r="A19" s="100" t="s">
        <v>86</v>
      </c>
      <c r="B19" s="93">
        <v>18318</v>
      </c>
      <c r="C19" s="26">
        <f t="shared" si="4"/>
        <v>-1944</v>
      </c>
      <c r="D19" s="95">
        <f t="shared" si="5"/>
        <v>-9.5943144803079647</v>
      </c>
      <c r="E19" s="96">
        <f t="shared" si="6"/>
        <v>0</v>
      </c>
      <c r="F19" s="93">
        <f>SUM(B19:B23)</f>
        <v>910781</v>
      </c>
      <c r="G19" s="93">
        <f>SUM(C19:C23)</f>
        <v>28387</v>
      </c>
      <c r="H19" s="41">
        <v>20262</v>
      </c>
      <c r="I19" s="205">
        <v>12499.712023747084</v>
      </c>
      <c r="J19" s="205">
        <v>28024.287976252916</v>
      </c>
      <c r="K19" s="42"/>
    </row>
    <row r="20" spans="1:11" x14ac:dyDescent="0.2">
      <c r="A20" s="100" t="s">
        <v>87</v>
      </c>
      <c r="B20" s="93">
        <v>107872</v>
      </c>
      <c r="C20" s="26">
        <f t="shared" si="4"/>
        <v>-25804</v>
      </c>
      <c r="D20" s="95">
        <f t="shared" si="5"/>
        <v>-19.303390286962507</v>
      </c>
      <c r="E20" s="96">
        <f t="shared" si="6"/>
        <v>-1</v>
      </c>
      <c r="F20" s="96"/>
      <c r="G20" s="96"/>
      <c r="H20" s="41">
        <v>133676</v>
      </c>
      <c r="I20" s="205">
        <v>110266.80584048077</v>
      </c>
      <c r="J20" s="205">
        <v>157085.19415951922</v>
      </c>
      <c r="K20" s="42"/>
    </row>
    <row r="21" spans="1:11" x14ac:dyDescent="0.2">
      <c r="A21" s="100" t="s">
        <v>88</v>
      </c>
      <c r="B21" s="93">
        <v>506663</v>
      </c>
      <c r="C21" s="26">
        <f t="shared" si="4"/>
        <v>5087</v>
      </c>
      <c r="D21" s="95">
        <f t="shared" si="5"/>
        <v>1.0142032314145812</v>
      </c>
      <c r="E21" s="96">
        <f t="shared" si="6"/>
        <v>0</v>
      </c>
      <c r="F21" s="96"/>
      <c r="G21" s="96"/>
      <c r="H21" s="41">
        <v>501576</v>
      </c>
      <c r="I21" s="205">
        <v>465953.44133104081</v>
      </c>
      <c r="J21" s="205">
        <v>537198.55866895919</v>
      </c>
      <c r="K21" s="42"/>
    </row>
    <row r="22" spans="1:11" x14ac:dyDescent="0.2">
      <c r="A22" s="100" t="s">
        <v>89</v>
      </c>
      <c r="B22" s="93">
        <v>274870</v>
      </c>
      <c r="C22" s="26">
        <f t="shared" si="4"/>
        <v>48065</v>
      </c>
      <c r="D22" s="95">
        <f t="shared" si="5"/>
        <v>21.192213575538457</v>
      </c>
      <c r="E22" s="96">
        <f t="shared" si="6"/>
        <v>1</v>
      </c>
      <c r="F22" s="96"/>
      <c r="G22" s="96"/>
      <c r="H22" s="41">
        <v>226805</v>
      </c>
      <c r="I22" s="205">
        <v>196779.36501288257</v>
      </c>
      <c r="J22" s="205">
        <v>256830.63498711743</v>
      </c>
      <c r="K22" s="42"/>
    </row>
    <row r="23" spans="1:11" x14ac:dyDescent="0.2">
      <c r="A23" s="100" t="s">
        <v>10</v>
      </c>
      <c r="B23" s="93">
        <v>3058</v>
      </c>
      <c r="C23" s="26">
        <f t="shared" si="4"/>
        <v>2983</v>
      </c>
      <c r="D23" s="95">
        <f t="shared" si="5"/>
        <v>3977.3333333333335</v>
      </c>
      <c r="E23" s="96">
        <v>0</v>
      </c>
      <c r="F23" s="96"/>
      <c r="G23" s="96"/>
      <c r="H23" s="41">
        <v>75</v>
      </c>
      <c r="I23" s="205" t="s">
        <v>164</v>
      </c>
      <c r="J23" s="205" t="s">
        <v>164</v>
      </c>
      <c r="K23" s="42"/>
    </row>
    <row r="24" spans="1:11" x14ac:dyDescent="0.2">
      <c r="A24" s="100"/>
      <c r="B24" s="93" t="s">
        <v>242</v>
      </c>
      <c r="C24" s="94"/>
      <c r="D24" s="95"/>
      <c r="E24" s="96"/>
      <c r="F24" s="96"/>
      <c r="G24" s="96"/>
      <c r="H24" s="41"/>
      <c r="I24" s="216"/>
      <c r="J24" s="216"/>
    </row>
    <row r="25" spans="1:11" s="189" customFormat="1" x14ac:dyDescent="0.2">
      <c r="A25" s="101" t="s">
        <v>90</v>
      </c>
      <c r="B25" s="98">
        <v>910781</v>
      </c>
      <c r="C25" s="24">
        <f>B25-H25</f>
        <v>28387</v>
      </c>
      <c r="D25" s="99">
        <f>C25/H25*100</f>
        <v>3.2170436335695842</v>
      </c>
      <c r="E25" s="218">
        <f>IF(B25&lt;I25,-1,IF(B25&gt;J25,1,0))</f>
        <v>0</v>
      </c>
      <c r="F25" s="219">
        <f>+B25-F26</f>
        <v>0</v>
      </c>
      <c r="G25" s="219">
        <f>+C25-G26</f>
        <v>0</v>
      </c>
      <c r="H25" s="190">
        <v>882394</v>
      </c>
      <c r="I25" s="202">
        <v>826572.22614068305</v>
      </c>
      <c r="J25" s="202">
        <v>938215.77385931695</v>
      </c>
    </row>
    <row r="26" spans="1:11" x14ac:dyDescent="0.2">
      <c r="A26" s="100" t="s">
        <v>66</v>
      </c>
      <c r="B26" s="93">
        <v>152140</v>
      </c>
      <c r="C26" s="26">
        <f t="shared" ref="C26:C29" si="7">B26-H26</f>
        <v>10144</v>
      </c>
      <c r="D26" s="95">
        <f t="shared" ref="D26:D29" si="8">C26/H26*100</f>
        <v>7.1438632074142934</v>
      </c>
      <c r="E26" s="96">
        <f>IF(B26&lt;I26,-1,IF(B26&gt;J26,1,0))</f>
        <v>0</v>
      </c>
      <c r="F26" s="93">
        <f>SUM(B26:B29)</f>
        <v>910781</v>
      </c>
      <c r="G26" s="93">
        <f>SUM(C26:C29)</f>
        <v>28387</v>
      </c>
      <c r="H26" s="41">
        <v>141996</v>
      </c>
      <c r="I26" s="205">
        <v>121902.56800808868</v>
      </c>
      <c r="J26" s="205">
        <v>162089.43199191132</v>
      </c>
    </row>
    <row r="27" spans="1:11" s="237" customFormat="1" x14ac:dyDescent="0.2">
      <c r="A27" s="100" t="s">
        <v>38</v>
      </c>
      <c r="B27" s="93">
        <v>138965</v>
      </c>
      <c r="C27" s="26">
        <f t="shared" si="7"/>
        <v>-26993</v>
      </c>
      <c r="D27" s="126">
        <f t="shared" si="8"/>
        <v>-16.264958603984141</v>
      </c>
      <c r="E27" s="21">
        <f>IF(B27&lt;I27,-1,IF(B27&gt;J27,1,0))</f>
        <v>-1</v>
      </c>
      <c r="F27" s="21"/>
      <c r="G27" s="21"/>
      <c r="H27" s="87">
        <v>165958</v>
      </c>
      <c r="I27" s="205">
        <v>146984.07784852083</v>
      </c>
      <c r="J27" s="205">
        <v>184931.92215147917</v>
      </c>
    </row>
    <row r="28" spans="1:11" x14ac:dyDescent="0.2">
      <c r="A28" s="100" t="s">
        <v>4</v>
      </c>
      <c r="B28" s="93">
        <v>119387</v>
      </c>
      <c r="C28" s="26">
        <f t="shared" si="7"/>
        <v>9314</v>
      </c>
      <c r="D28" s="95">
        <f t="shared" si="8"/>
        <v>8.4616572638158321</v>
      </c>
      <c r="E28" s="96">
        <f>IF(B28&lt;I28,-1,IF(B28&gt;J28,1,0))</f>
        <v>0</v>
      </c>
      <c r="F28" s="96"/>
      <c r="G28" s="96"/>
      <c r="H28" s="41">
        <v>110073</v>
      </c>
      <c r="I28" s="205">
        <v>89821.255343965749</v>
      </c>
      <c r="J28" s="205">
        <v>130324.74465603425</v>
      </c>
    </row>
    <row r="29" spans="1:11" ht="12" x14ac:dyDescent="0.2">
      <c r="A29" s="100" t="s">
        <v>122</v>
      </c>
      <c r="B29" s="93">
        <v>500289</v>
      </c>
      <c r="C29" s="26">
        <f t="shared" si="7"/>
        <v>35922</v>
      </c>
      <c r="D29" s="95">
        <f t="shared" si="8"/>
        <v>7.7356918127257108</v>
      </c>
      <c r="E29" s="96">
        <f>IF(B29&lt;I29,-1,IF(B29&gt;J29,1,0))</f>
        <v>0</v>
      </c>
      <c r="F29" s="96"/>
      <c r="G29" s="96"/>
      <c r="H29" s="41">
        <v>464367</v>
      </c>
      <c r="I29" s="205">
        <v>423878.4105415442</v>
      </c>
      <c r="J29" s="205">
        <v>504855.5894584558</v>
      </c>
    </row>
    <row r="30" spans="1:11" x14ac:dyDescent="0.2">
      <c r="A30" s="100"/>
      <c r="B30" s="93" t="s">
        <v>242</v>
      </c>
      <c r="C30" s="94"/>
      <c r="D30" s="95"/>
      <c r="E30" s="96"/>
      <c r="F30" s="96"/>
      <c r="G30" s="96"/>
      <c r="H30" s="41"/>
      <c r="I30" s="212"/>
      <c r="J30" s="212"/>
    </row>
    <row r="31" spans="1:11" s="189" customFormat="1" ht="12" x14ac:dyDescent="0.2">
      <c r="A31" s="23" t="s">
        <v>123</v>
      </c>
      <c r="B31" s="98">
        <v>910781</v>
      </c>
      <c r="C31" s="24">
        <f t="shared" ref="C31:C36" si="9">B31-H31</f>
        <v>28387</v>
      </c>
      <c r="D31" s="99">
        <f t="shared" ref="D31:D36" si="10">C31/H31*100</f>
        <v>3.2170436335695842</v>
      </c>
      <c r="E31" s="218">
        <f t="shared" ref="E31:E36" si="11">IF(B31&lt;I31,-1,IF(B31&gt;J31,1,0))</f>
        <v>0</v>
      </c>
      <c r="F31" s="219">
        <f>+B31-F32</f>
        <v>0</v>
      </c>
      <c r="G31" s="219">
        <f>+C31-G32</f>
        <v>0</v>
      </c>
      <c r="H31" s="190">
        <v>882394</v>
      </c>
      <c r="I31" s="202">
        <v>826572.22614068305</v>
      </c>
      <c r="J31" s="202">
        <v>938215.77385931695</v>
      </c>
    </row>
    <row r="32" spans="1:11" x14ac:dyDescent="0.2">
      <c r="A32" s="25" t="s">
        <v>91</v>
      </c>
      <c r="B32" s="93">
        <v>138133</v>
      </c>
      <c r="C32" s="26">
        <f t="shared" si="9"/>
        <v>8442</v>
      </c>
      <c r="D32" s="95">
        <f t="shared" si="10"/>
        <v>6.5093183027349619</v>
      </c>
      <c r="E32" s="96">
        <f t="shared" si="11"/>
        <v>0</v>
      </c>
      <c r="F32" s="93">
        <f>SUM(B32:B36)</f>
        <v>910781</v>
      </c>
      <c r="G32" s="93">
        <f>SUM(C32:C36)</f>
        <v>28387</v>
      </c>
      <c r="H32" s="41">
        <v>129691</v>
      </c>
      <c r="I32" s="205">
        <v>111546.68645078191</v>
      </c>
      <c r="J32" s="205">
        <v>147835.31354921809</v>
      </c>
    </row>
    <row r="33" spans="1:11" x14ac:dyDescent="0.2">
      <c r="A33" s="25" t="s">
        <v>92</v>
      </c>
      <c r="B33" s="93">
        <v>473776</v>
      </c>
      <c r="C33" s="26">
        <f t="shared" si="9"/>
        <v>15514</v>
      </c>
      <c r="D33" s="95">
        <f t="shared" si="10"/>
        <v>3.3853996185588162</v>
      </c>
      <c r="E33" s="96">
        <f t="shared" si="11"/>
        <v>0</v>
      </c>
      <c r="F33" s="96"/>
      <c r="G33" s="96"/>
      <c r="H33" s="41">
        <v>458262</v>
      </c>
      <c r="I33" s="205">
        <v>420608.94493468932</v>
      </c>
      <c r="J33" s="205">
        <v>495915.05506531068</v>
      </c>
    </row>
    <row r="34" spans="1:11" x14ac:dyDescent="0.2">
      <c r="A34" s="25" t="s">
        <v>93</v>
      </c>
      <c r="B34" s="93">
        <v>140879</v>
      </c>
      <c r="C34" s="26">
        <f t="shared" si="9"/>
        <v>-3166</v>
      </c>
      <c r="D34" s="95">
        <f t="shared" si="10"/>
        <v>-2.19792425977993</v>
      </c>
      <c r="E34" s="96">
        <f t="shared" si="11"/>
        <v>0</v>
      </c>
      <c r="F34" s="96"/>
      <c r="G34" s="96"/>
      <c r="H34" s="41">
        <v>144045</v>
      </c>
      <c r="I34" s="205">
        <v>127400.9145528006</v>
      </c>
      <c r="J34" s="205">
        <v>160689.08544719938</v>
      </c>
    </row>
    <row r="35" spans="1:11" x14ac:dyDescent="0.2">
      <c r="A35" s="25" t="s">
        <v>94</v>
      </c>
      <c r="B35" s="93">
        <v>47754</v>
      </c>
      <c r="C35" s="26">
        <f t="shared" si="9"/>
        <v>-1901</v>
      </c>
      <c r="D35" s="95">
        <f t="shared" si="10"/>
        <v>-3.8284160708891353</v>
      </c>
      <c r="E35" s="96">
        <f t="shared" si="11"/>
        <v>0</v>
      </c>
      <c r="F35" s="96"/>
      <c r="G35" s="96"/>
      <c r="H35" s="41">
        <v>49655</v>
      </c>
      <c r="I35" s="205">
        <v>37559.545895134688</v>
      </c>
      <c r="J35" s="205">
        <v>61750.454104865312</v>
      </c>
    </row>
    <row r="36" spans="1:11" x14ac:dyDescent="0.2">
      <c r="A36" s="25" t="s">
        <v>10</v>
      </c>
      <c r="B36" s="93">
        <v>110239</v>
      </c>
      <c r="C36" s="26">
        <f t="shared" si="9"/>
        <v>9498</v>
      </c>
      <c r="D36" s="95">
        <f t="shared" si="10"/>
        <v>9.4281375011167246</v>
      </c>
      <c r="E36" s="96">
        <f t="shared" si="11"/>
        <v>0</v>
      </c>
      <c r="F36" s="96"/>
      <c r="G36" s="96"/>
      <c r="H36" s="41">
        <v>100741</v>
      </c>
      <c r="I36" s="205">
        <v>85054.378487822338</v>
      </c>
      <c r="J36" s="205">
        <v>116427.62151217766</v>
      </c>
    </row>
    <row r="37" spans="1:11" x14ac:dyDescent="0.2">
      <c r="A37" s="25"/>
      <c r="B37" s="93" t="s">
        <v>242</v>
      </c>
      <c r="C37" s="41"/>
      <c r="D37" s="95"/>
      <c r="E37" s="96"/>
      <c r="F37" s="96"/>
      <c r="G37" s="96"/>
      <c r="H37" s="41"/>
      <c r="I37" s="212"/>
      <c r="J37" s="212"/>
    </row>
    <row r="38" spans="1:11" x14ac:dyDescent="0.2">
      <c r="A38" s="23" t="s">
        <v>95</v>
      </c>
      <c r="B38" s="93" t="s">
        <v>242</v>
      </c>
      <c r="C38" s="41"/>
      <c r="D38" s="95"/>
      <c r="E38" s="96"/>
      <c r="F38" s="96"/>
      <c r="G38" s="96"/>
      <c r="H38" s="41"/>
      <c r="I38" s="212"/>
      <c r="J38" s="212"/>
    </row>
    <row r="39" spans="1:11" x14ac:dyDescent="0.2">
      <c r="A39" s="25" t="s">
        <v>51</v>
      </c>
      <c r="B39" s="102">
        <v>81.327783517662311</v>
      </c>
      <c r="C39" s="103">
        <f t="shared" ref="C39:C42" si="12">B39-H39</f>
        <v>0.5399495115380688</v>
      </c>
      <c r="D39" s="103">
        <f t="shared" ref="D39:D42" si="13">C39/H39*100</f>
        <v>0.66835497965836932</v>
      </c>
      <c r="E39" s="96">
        <f>IF(B39&lt;I39,-1,IF(B39&gt;J39,1,0))</f>
        <v>0</v>
      </c>
      <c r="F39" s="96"/>
      <c r="G39" s="96"/>
      <c r="H39" s="42">
        <v>80.787834006124243</v>
      </c>
      <c r="I39" s="221">
        <v>78.239372758889061</v>
      </c>
      <c r="J39" s="221">
        <v>83.336295253359438</v>
      </c>
    </row>
    <row r="40" spans="1:11" s="237" customFormat="1" x14ac:dyDescent="0.2">
      <c r="A40" s="25" t="s">
        <v>73</v>
      </c>
      <c r="B40" s="102">
        <v>5.6584403934645104</v>
      </c>
      <c r="C40" s="103">
        <f t="shared" si="12"/>
        <v>-3.6207478149775225</v>
      </c>
      <c r="D40" s="103">
        <f t="shared" si="13"/>
        <v>-39.020092422346096</v>
      </c>
      <c r="E40" s="21">
        <f>IF(B40&lt;I40,-1,IF(B40&gt;J40,1,0))</f>
        <v>-1</v>
      </c>
      <c r="F40" s="21"/>
      <c r="G40" s="21"/>
      <c r="H40" s="66">
        <v>9.279188208442033</v>
      </c>
      <c r="I40" s="221">
        <v>7.5530630028959465</v>
      </c>
      <c r="J40" s="221">
        <v>11.005313413988121</v>
      </c>
    </row>
    <row r="41" spans="1:11" ht="20.399999999999999" x14ac:dyDescent="0.2">
      <c r="A41" s="25" t="s">
        <v>96</v>
      </c>
      <c r="B41" s="102">
        <v>11.62727373539852</v>
      </c>
      <c r="C41" s="103">
        <f t="shared" si="12"/>
        <v>1.6124730907885159</v>
      </c>
      <c r="D41" s="103">
        <f t="shared" si="13"/>
        <v>16.100900537209935</v>
      </c>
      <c r="E41" s="96">
        <f>IF(B41&lt;I41,-1,IF(B41&gt;J41,1,0))</f>
        <v>1</v>
      </c>
      <c r="F41" s="96"/>
      <c r="G41" s="96"/>
      <c r="H41" s="42">
        <v>10.014800644610004</v>
      </c>
      <c r="I41" s="221">
        <v>8.4635225411309065</v>
      </c>
      <c r="J41" s="221">
        <v>11.566078748089103</v>
      </c>
    </row>
    <row r="42" spans="1:11" x14ac:dyDescent="0.2">
      <c r="A42" s="25" t="s">
        <v>97</v>
      </c>
      <c r="B42" s="102">
        <v>30.179593118433516</v>
      </c>
      <c r="C42" s="103">
        <f t="shared" si="12"/>
        <v>4.4762225152789128</v>
      </c>
      <c r="D42" s="103">
        <f t="shared" si="13"/>
        <v>17.414924230713698</v>
      </c>
      <c r="E42" s="96">
        <f>IF(B42&lt;I42,-1,IF(B42&gt;J42,1,0))</f>
        <v>1</v>
      </c>
      <c r="F42" s="96"/>
      <c r="G42" s="96"/>
      <c r="H42" s="42">
        <v>25.703370603154603</v>
      </c>
      <c r="I42" s="221">
        <v>22.939895778950142</v>
      </c>
      <c r="J42" s="221">
        <v>28.466845427359061</v>
      </c>
    </row>
    <row r="43" spans="1:11" x14ac:dyDescent="0.2">
      <c r="A43" s="25"/>
      <c r="B43" s="93" t="s">
        <v>242</v>
      </c>
      <c r="C43" s="41"/>
      <c r="D43" s="95"/>
      <c r="E43" s="96"/>
      <c r="F43" s="96"/>
      <c r="G43" s="96"/>
      <c r="H43" s="41"/>
      <c r="I43" s="212"/>
      <c r="J43" s="212"/>
    </row>
    <row r="44" spans="1:11" s="189" customFormat="1" x14ac:dyDescent="0.2">
      <c r="A44" s="89" t="s">
        <v>98</v>
      </c>
      <c r="B44" s="90">
        <v>365734</v>
      </c>
      <c r="C44" s="13">
        <f>B44-H44</f>
        <v>138</v>
      </c>
      <c r="D44" s="91">
        <f>C44/H44*100</f>
        <v>3.7746583660652741E-2</v>
      </c>
      <c r="E44" s="242">
        <f>IF(B44&lt;I44,-1,IF(B44&gt;J44,1,0))</f>
        <v>0</v>
      </c>
      <c r="F44" s="242"/>
      <c r="G44" s="242"/>
      <c r="H44" s="190">
        <v>365596</v>
      </c>
      <c r="I44" s="202">
        <v>337823.81160903844</v>
      </c>
      <c r="J44" s="202">
        <v>393368.18839096156</v>
      </c>
      <c r="K44" s="222"/>
    </row>
    <row r="45" spans="1:11" x14ac:dyDescent="0.2">
      <c r="A45" s="92"/>
      <c r="B45" s="93" t="s">
        <v>242</v>
      </c>
      <c r="C45" s="94"/>
      <c r="D45" s="95"/>
      <c r="E45" s="96"/>
      <c r="F45" s="96"/>
      <c r="G45" s="96"/>
      <c r="H45" s="41"/>
      <c r="I45" s="212"/>
      <c r="J45" s="212"/>
    </row>
    <row r="46" spans="1:11" s="189" customFormat="1" x14ac:dyDescent="0.2">
      <c r="A46" s="101" t="s">
        <v>99</v>
      </c>
      <c r="B46" s="98">
        <v>365734</v>
      </c>
      <c r="C46" s="24">
        <f t="shared" ref="C46:C48" si="14">B46-H46</f>
        <v>138</v>
      </c>
      <c r="D46" s="99">
        <f t="shared" ref="D46:D48" si="15">C46/H46*100</f>
        <v>3.7746583660652741E-2</v>
      </c>
      <c r="E46" s="218">
        <f>IF(B46&lt;I46,-1,IF(B46&gt;J46,1,0))</f>
        <v>0</v>
      </c>
      <c r="F46" s="219">
        <f>+B46-F47</f>
        <v>0</v>
      </c>
      <c r="G46" s="219">
        <f>+C46-G47</f>
        <v>0</v>
      </c>
      <c r="H46" s="190">
        <v>365596</v>
      </c>
      <c r="I46" s="202">
        <v>337823.81160903844</v>
      </c>
      <c r="J46" s="202">
        <v>393368.18839096156</v>
      </c>
    </row>
    <row r="47" spans="1:11" x14ac:dyDescent="0.2">
      <c r="A47" s="100" t="s">
        <v>100</v>
      </c>
      <c r="B47" s="93">
        <v>50102</v>
      </c>
      <c r="C47" s="26">
        <f t="shared" si="14"/>
        <v>22879</v>
      </c>
      <c r="D47" s="95">
        <f t="shared" si="15"/>
        <v>84.042904896594791</v>
      </c>
      <c r="E47" s="96">
        <f>IF(B47&lt;I47,-1,IF(B47&gt;J47,1,0))</f>
        <v>1</v>
      </c>
      <c r="F47" s="93">
        <f>SUM(B47:B48)</f>
        <v>365734</v>
      </c>
      <c r="G47" s="93">
        <f>SUM(C47:C48)</f>
        <v>138</v>
      </c>
      <c r="H47" s="41">
        <v>27223</v>
      </c>
      <c r="I47" s="205">
        <v>20589.450431402242</v>
      </c>
      <c r="J47" s="205">
        <v>33856.549568597758</v>
      </c>
    </row>
    <row r="48" spans="1:11" s="237" customFormat="1" x14ac:dyDescent="0.2">
      <c r="A48" s="100" t="s">
        <v>101</v>
      </c>
      <c r="B48" s="93">
        <v>315632</v>
      </c>
      <c r="C48" s="26">
        <f t="shared" si="14"/>
        <v>-22741</v>
      </c>
      <c r="D48" s="126">
        <f t="shared" si="15"/>
        <v>-6.720689889559746</v>
      </c>
      <c r="E48" s="21">
        <f>IF(B48&lt;I48,-1,IF(B48&gt;J48,1,0))</f>
        <v>0</v>
      </c>
      <c r="F48" s="21"/>
      <c r="G48" s="21"/>
      <c r="H48" s="87">
        <v>338373</v>
      </c>
      <c r="I48" s="205">
        <v>315164.57418934203</v>
      </c>
      <c r="J48" s="205">
        <v>361581.42581065797</v>
      </c>
    </row>
    <row r="49" spans="1:11" s="237" customFormat="1" x14ac:dyDescent="0.2">
      <c r="A49" s="100"/>
      <c r="B49" s="93" t="s">
        <v>242</v>
      </c>
      <c r="C49" s="28"/>
      <c r="D49" s="126"/>
      <c r="E49" s="21"/>
      <c r="F49" s="21"/>
      <c r="G49" s="21"/>
      <c r="H49" s="87"/>
      <c r="I49" s="217"/>
      <c r="J49" s="217"/>
    </row>
    <row r="50" spans="1:11" s="16" customFormat="1" x14ac:dyDescent="0.2">
      <c r="A50" s="101" t="s">
        <v>102</v>
      </c>
      <c r="B50" s="98">
        <v>365734</v>
      </c>
      <c r="C50" s="24">
        <f t="shared" ref="C50:C52" si="16">B50-H50</f>
        <v>138</v>
      </c>
      <c r="D50" s="174">
        <f t="shared" ref="D50:D52" si="17">C50/H50*100</f>
        <v>3.7746583660652741E-2</v>
      </c>
      <c r="E50" s="184">
        <f>IF(B50&lt;I50,-1,IF(B50&gt;J50,1,0))</f>
        <v>0</v>
      </c>
      <c r="F50" s="184"/>
      <c r="G50" s="184"/>
      <c r="H50" s="190">
        <v>365596</v>
      </c>
      <c r="I50" s="202">
        <v>337823.81160903844</v>
      </c>
      <c r="J50" s="202">
        <v>393368.18839096156</v>
      </c>
    </row>
    <row r="51" spans="1:11" s="237" customFormat="1" x14ac:dyDescent="0.2">
      <c r="A51" s="100" t="s">
        <v>23</v>
      </c>
      <c r="B51" s="93">
        <v>181636</v>
      </c>
      <c r="C51" s="26">
        <f t="shared" si="16"/>
        <v>-9220</v>
      </c>
      <c r="D51" s="126">
        <f t="shared" si="17"/>
        <v>-4.8308672507020995</v>
      </c>
      <c r="E51" s="21">
        <f>IF(B51&lt;I51,-1,IF(B51&gt;J51,1,0))</f>
        <v>0</v>
      </c>
      <c r="F51" s="166">
        <f>+B50-F52</f>
        <v>0</v>
      </c>
      <c r="G51" s="166">
        <f>+C50-G52</f>
        <v>0</v>
      </c>
      <c r="H51" s="87">
        <v>190856</v>
      </c>
      <c r="I51" s="205">
        <v>170201.24376080936</v>
      </c>
      <c r="J51" s="205">
        <v>211510.75623919064</v>
      </c>
      <c r="K51" s="66"/>
    </row>
    <row r="52" spans="1:11" s="237" customFormat="1" x14ac:dyDescent="0.2">
      <c r="A52" s="100" t="s">
        <v>24</v>
      </c>
      <c r="B52" s="93">
        <v>184098</v>
      </c>
      <c r="C52" s="26">
        <f t="shared" si="16"/>
        <v>9358</v>
      </c>
      <c r="D52" s="126">
        <f t="shared" si="17"/>
        <v>5.3553851436419819</v>
      </c>
      <c r="E52" s="21">
        <f>IF(B52&lt;I52,-1,IF(B52&gt;J52,1,0))</f>
        <v>0</v>
      </c>
      <c r="F52" s="93">
        <f>SUM(B51:B52)</f>
        <v>365734</v>
      </c>
      <c r="G52" s="93">
        <f>SUM(C51:C52)</f>
        <v>138</v>
      </c>
      <c r="H52" s="87">
        <v>174740</v>
      </c>
      <c r="I52" s="205">
        <v>155069.01614715022</v>
      </c>
      <c r="J52" s="205">
        <v>194410.98385284978</v>
      </c>
      <c r="K52" s="66"/>
    </row>
    <row r="53" spans="1:11" s="237" customFormat="1" x14ac:dyDescent="0.2">
      <c r="A53" s="100"/>
      <c r="B53" s="93" t="s">
        <v>242</v>
      </c>
      <c r="C53" s="28"/>
      <c r="D53" s="126"/>
      <c r="E53" s="21"/>
      <c r="F53" s="21"/>
      <c r="G53" s="21"/>
      <c r="H53" s="87"/>
      <c r="I53" s="217"/>
      <c r="J53" s="217"/>
    </row>
    <row r="54" spans="1:11" s="16" customFormat="1" ht="12" x14ac:dyDescent="0.2">
      <c r="A54" s="101" t="s">
        <v>124</v>
      </c>
      <c r="B54" s="98">
        <v>365734</v>
      </c>
      <c r="C54" s="24">
        <f t="shared" ref="C54:C59" si="18">B54-H54</f>
        <v>138</v>
      </c>
      <c r="D54" s="174">
        <f t="shared" ref="D54:D59" si="19">C54/H54*100</f>
        <v>3.7746583660652741E-2</v>
      </c>
      <c r="E54" s="184">
        <f t="shared" ref="E54:E59" si="20">IF(B54&lt;I54,-1,IF(B54&gt;J54,1,0))</f>
        <v>0</v>
      </c>
      <c r="F54" s="184"/>
      <c r="G54" s="184"/>
      <c r="H54" s="190">
        <v>365596</v>
      </c>
      <c r="I54" s="202">
        <v>337823.81160903844</v>
      </c>
      <c r="J54" s="202">
        <v>393368.18839096156</v>
      </c>
    </row>
    <row r="55" spans="1:11" s="237" customFormat="1" x14ac:dyDescent="0.2">
      <c r="A55" s="100" t="s">
        <v>86</v>
      </c>
      <c r="B55" s="93">
        <v>18554</v>
      </c>
      <c r="C55" s="26">
        <f t="shared" si="18"/>
        <v>-6786</v>
      </c>
      <c r="D55" s="126">
        <f t="shared" si="19"/>
        <v>-26.779794790844512</v>
      </c>
      <c r="E55" s="21">
        <f t="shared" si="20"/>
        <v>0</v>
      </c>
      <c r="F55" s="166">
        <f>+B54-F56</f>
        <v>0</v>
      </c>
      <c r="G55" s="166">
        <f>+C54-G56</f>
        <v>0</v>
      </c>
      <c r="H55" s="87">
        <v>25340</v>
      </c>
      <c r="I55" s="205">
        <v>17608.739366187619</v>
      </c>
      <c r="J55" s="205">
        <v>33071.260633812381</v>
      </c>
    </row>
    <row r="56" spans="1:11" s="237" customFormat="1" x14ac:dyDescent="0.2">
      <c r="A56" s="100" t="s">
        <v>87</v>
      </c>
      <c r="B56" s="93">
        <v>132647</v>
      </c>
      <c r="C56" s="26">
        <f t="shared" si="18"/>
        <v>-18054</v>
      </c>
      <c r="D56" s="126">
        <f t="shared" si="19"/>
        <v>-11.980013404025188</v>
      </c>
      <c r="E56" s="21">
        <f t="shared" si="20"/>
        <v>0</v>
      </c>
      <c r="F56" s="93">
        <f>SUM(B55:B59)</f>
        <v>365734</v>
      </c>
      <c r="G56" s="93">
        <f>SUM(C55:C59)</f>
        <v>138</v>
      </c>
      <c r="H56" s="87">
        <v>150701</v>
      </c>
      <c r="I56" s="205">
        <v>132424.12355311928</v>
      </c>
      <c r="J56" s="205">
        <v>168977.87644688072</v>
      </c>
      <c r="K56" s="66"/>
    </row>
    <row r="57" spans="1:11" s="237" customFormat="1" x14ac:dyDescent="0.2">
      <c r="A57" s="100" t="s">
        <v>88</v>
      </c>
      <c r="B57" s="93">
        <v>107310</v>
      </c>
      <c r="C57" s="26">
        <f t="shared" si="18"/>
        <v>20761</v>
      </c>
      <c r="D57" s="126">
        <f t="shared" si="19"/>
        <v>23.987567736195679</v>
      </c>
      <c r="E57" s="21">
        <f t="shared" si="20"/>
        <v>1</v>
      </c>
      <c r="F57" s="21"/>
      <c r="G57" s="21"/>
      <c r="H57" s="87">
        <v>86549</v>
      </c>
      <c r="I57" s="205">
        <v>72228.622110736338</v>
      </c>
      <c r="J57" s="205">
        <v>100869.37788926366</v>
      </c>
      <c r="K57" s="66"/>
    </row>
    <row r="58" spans="1:11" s="237" customFormat="1" x14ac:dyDescent="0.2">
      <c r="A58" s="100" t="s">
        <v>89</v>
      </c>
      <c r="B58" s="93">
        <v>107017</v>
      </c>
      <c r="C58" s="26">
        <f t="shared" si="18"/>
        <v>5328</v>
      </c>
      <c r="D58" s="126">
        <f t="shared" si="19"/>
        <v>5.2395047645271369</v>
      </c>
      <c r="E58" s="21">
        <f t="shared" si="20"/>
        <v>0</v>
      </c>
      <c r="F58" s="21"/>
      <c r="G58" s="21"/>
      <c r="H58" s="87">
        <v>101689</v>
      </c>
      <c r="I58" s="205">
        <v>86572.705062934649</v>
      </c>
      <c r="J58" s="205">
        <v>116805.29493706535</v>
      </c>
      <c r="K58" s="66"/>
    </row>
    <row r="59" spans="1:11" s="237" customFormat="1" x14ac:dyDescent="0.2">
      <c r="A59" s="100" t="s">
        <v>10</v>
      </c>
      <c r="B59" s="93">
        <v>206</v>
      </c>
      <c r="C59" s="26">
        <f t="shared" si="18"/>
        <v>-1111</v>
      </c>
      <c r="D59" s="126">
        <f t="shared" si="19"/>
        <v>-84.358390280941535</v>
      </c>
      <c r="E59" s="21">
        <f t="shared" si="20"/>
        <v>-1</v>
      </c>
      <c r="F59" s="21"/>
      <c r="G59" s="21"/>
      <c r="H59" s="87">
        <v>1317</v>
      </c>
      <c r="I59" s="205" t="s">
        <v>164</v>
      </c>
      <c r="J59" s="205" t="s">
        <v>164</v>
      </c>
    </row>
    <row r="60" spans="1:11" s="237" customFormat="1" x14ac:dyDescent="0.2">
      <c r="A60" s="100"/>
      <c r="B60" s="146" t="s">
        <v>242</v>
      </c>
      <c r="C60" s="28"/>
      <c r="D60" s="126"/>
      <c r="E60" s="21"/>
      <c r="F60" s="21"/>
      <c r="G60" s="21"/>
      <c r="H60" s="87"/>
      <c r="I60" s="217"/>
      <c r="J60" s="217"/>
    </row>
    <row r="61" spans="1:11" s="16" customFormat="1" x14ac:dyDescent="0.2">
      <c r="A61" s="101" t="s">
        <v>103</v>
      </c>
      <c r="B61" s="98">
        <v>365734</v>
      </c>
      <c r="C61" s="24">
        <f t="shared" ref="C61:C65" si="21">B61-H61</f>
        <v>138</v>
      </c>
      <c r="D61" s="174">
        <f t="shared" ref="D61:D65" si="22">C61/H61*100</f>
        <v>3.7746583660652741E-2</v>
      </c>
      <c r="E61" s="184">
        <f>IF(B61&lt;I61,-1,IF(B61&gt;J61,1,0))</f>
        <v>0</v>
      </c>
      <c r="F61" s="184"/>
      <c r="G61" s="184"/>
      <c r="H61" s="190">
        <v>365596</v>
      </c>
      <c r="I61" s="202">
        <v>337823.81160903844</v>
      </c>
      <c r="J61" s="202">
        <v>393368.18839096156</v>
      </c>
    </row>
    <row r="62" spans="1:11" s="237" customFormat="1" x14ac:dyDescent="0.2">
      <c r="A62" s="100" t="s">
        <v>66</v>
      </c>
      <c r="B62" s="93">
        <v>73651</v>
      </c>
      <c r="C62" s="26">
        <f t="shared" si="21"/>
        <v>9237</v>
      </c>
      <c r="D62" s="126">
        <f t="shared" si="22"/>
        <v>14.340050299624304</v>
      </c>
      <c r="E62" s="21">
        <f>IF(B62&lt;I62,-1,IF(B62&gt;J62,1,0))</f>
        <v>0</v>
      </c>
      <c r="F62" s="166">
        <f>+B61-F63</f>
        <v>0</v>
      </c>
      <c r="G62" s="166">
        <f>+C61-G63</f>
        <v>0</v>
      </c>
      <c r="H62" s="87">
        <v>64414</v>
      </c>
      <c r="I62" s="205">
        <v>51791.035487577603</v>
      </c>
      <c r="J62" s="205">
        <v>77036.96451242239</v>
      </c>
    </row>
    <row r="63" spans="1:11" s="237" customFormat="1" x14ac:dyDescent="0.2">
      <c r="A63" s="100" t="s">
        <v>56</v>
      </c>
      <c r="B63" s="93">
        <v>53912</v>
      </c>
      <c r="C63" s="26">
        <f t="shared" si="21"/>
        <v>-5044</v>
      </c>
      <c r="D63" s="126">
        <f t="shared" si="22"/>
        <v>-8.5555329398195266</v>
      </c>
      <c r="E63" s="21">
        <f>IF(B63&lt;I63,-1,IF(B63&gt;J63,1,0))</f>
        <v>0</v>
      </c>
      <c r="F63" s="93">
        <f>SUM(B62:B65)</f>
        <v>365734</v>
      </c>
      <c r="G63" s="93">
        <f>SUM(C62:C65)</f>
        <v>138</v>
      </c>
      <c r="H63" s="87">
        <v>58956</v>
      </c>
      <c r="I63" s="205">
        <v>47025.540670822156</v>
      </c>
      <c r="J63" s="205">
        <v>70886.459329177844</v>
      </c>
    </row>
    <row r="64" spans="1:11" s="237" customFormat="1" x14ac:dyDescent="0.2">
      <c r="A64" s="100" t="s">
        <v>4</v>
      </c>
      <c r="B64" s="93">
        <v>44064</v>
      </c>
      <c r="C64" s="26">
        <f t="shared" si="21"/>
        <v>-10244</v>
      </c>
      <c r="D64" s="126">
        <f t="shared" si="22"/>
        <v>-18.862782647123812</v>
      </c>
      <c r="E64" s="21">
        <f>IF(B64&lt;I64,-1,IF(B64&gt;J64,1,0))</f>
        <v>0</v>
      </c>
      <c r="F64" s="21"/>
      <c r="G64" s="21"/>
      <c r="H64" s="87">
        <v>54308</v>
      </c>
      <c r="I64" s="205">
        <v>38963.787195818935</v>
      </c>
      <c r="J64" s="205">
        <v>69652.212804181065</v>
      </c>
    </row>
    <row r="65" spans="1:10" s="237" customFormat="1" ht="12" x14ac:dyDescent="0.2">
      <c r="A65" s="100" t="s">
        <v>125</v>
      </c>
      <c r="B65" s="93">
        <v>194107</v>
      </c>
      <c r="C65" s="26">
        <f t="shared" si="21"/>
        <v>6189</v>
      </c>
      <c r="D65" s="126">
        <f t="shared" si="22"/>
        <v>3.2934577847784676</v>
      </c>
      <c r="E65" s="21">
        <f>IF(B65&lt;I65,-1,IF(B65&gt;J65,1,0))</f>
        <v>0</v>
      </c>
      <c r="F65" s="21"/>
      <c r="G65" s="21"/>
      <c r="H65" s="87">
        <v>187918</v>
      </c>
      <c r="I65" s="205">
        <v>170492.63260532921</v>
      </c>
      <c r="J65" s="205">
        <v>205343.36739467079</v>
      </c>
    </row>
    <row r="66" spans="1:10" s="237" customFormat="1" x14ac:dyDescent="0.2">
      <c r="A66" s="100"/>
      <c r="B66" s="146" t="s">
        <v>242</v>
      </c>
      <c r="C66" s="28"/>
      <c r="D66" s="126"/>
      <c r="E66" s="21"/>
      <c r="F66" s="21"/>
      <c r="G66" s="21"/>
      <c r="H66" s="87"/>
      <c r="I66" s="217"/>
      <c r="J66" s="217"/>
    </row>
    <row r="67" spans="1:10" s="16" customFormat="1" ht="12" x14ac:dyDescent="0.2">
      <c r="A67" s="23" t="s">
        <v>126</v>
      </c>
      <c r="B67" s="98">
        <v>365734</v>
      </c>
      <c r="C67" s="24">
        <f t="shared" ref="C67:C72" si="23">B67-H67</f>
        <v>138</v>
      </c>
      <c r="D67" s="174">
        <f t="shared" ref="D67:D72" si="24">C67/H67*100</f>
        <v>3.7746583660652741E-2</v>
      </c>
      <c r="E67" s="184">
        <f t="shared" ref="E67:E71" si="25">IF(B67&lt;I67,-1,IF(B67&gt;J67,1,0))</f>
        <v>0</v>
      </c>
      <c r="F67" s="184"/>
      <c r="G67" s="184"/>
      <c r="H67" s="190">
        <v>365596</v>
      </c>
      <c r="I67" s="202">
        <v>337823.81160903844</v>
      </c>
      <c r="J67" s="202">
        <v>393368.18839096156</v>
      </c>
    </row>
    <row r="68" spans="1:10" s="237" customFormat="1" x14ac:dyDescent="0.2">
      <c r="A68" s="25" t="s">
        <v>91</v>
      </c>
      <c r="B68" s="93">
        <v>194601</v>
      </c>
      <c r="C68" s="26">
        <f t="shared" si="23"/>
        <v>-12705</v>
      </c>
      <c r="D68" s="126">
        <f t="shared" si="24"/>
        <v>-6.1286214581343517</v>
      </c>
      <c r="E68" s="21">
        <f t="shared" si="25"/>
        <v>0</v>
      </c>
      <c r="F68" s="166">
        <f>+B67-F69</f>
        <v>0</v>
      </c>
      <c r="G68" s="166">
        <f>+C67-G69</f>
        <v>0</v>
      </c>
      <c r="H68" s="87">
        <v>207306</v>
      </c>
      <c r="I68" s="205">
        <v>184496.3348521399</v>
      </c>
      <c r="J68" s="205">
        <v>230115.6651478601</v>
      </c>
    </row>
    <row r="69" spans="1:10" s="237" customFormat="1" x14ac:dyDescent="0.2">
      <c r="A69" s="25" t="s">
        <v>92</v>
      </c>
      <c r="B69" s="93">
        <v>109935</v>
      </c>
      <c r="C69" s="26">
        <f t="shared" si="23"/>
        <v>2216</v>
      </c>
      <c r="D69" s="126">
        <f t="shared" si="24"/>
        <v>2.0572043929111854</v>
      </c>
      <c r="E69" s="21">
        <f t="shared" si="25"/>
        <v>0</v>
      </c>
      <c r="F69" s="93">
        <f>SUM(B68:B72)</f>
        <v>365734</v>
      </c>
      <c r="G69" s="93">
        <f>SUM(C68:C72)</f>
        <v>138</v>
      </c>
      <c r="H69" s="87">
        <v>107719</v>
      </c>
      <c r="I69" s="205">
        <v>90594.957384076522</v>
      </c>
      <c r="J69" s="205">
        <v>124843.04261592348</v>
      </c>
    </row>
    <row r="70" spans="1:10" x14ac:dyDescent="0.2">
      <c r="A70" s="25" t="s">
        <v>93</v>
      </c>
      <c r="B70" s="93">
        <v>40337</v>
      </c>
      <c r="C70" s="26">
        <f t="shared" si="23"/>
        <v>12999</v>
      </c>
      <c r="D70" s="95">
        <f t="shared" si="24"/>
        <v>47.549198917258032</v>
      </c>
      <c r="E70" s="96">
        <f t="shared" si="25"/>
        <v>1</v>
      </c>
      <c r="F70" s="96"/>
      <c r="G70" s="96"/>
      <c r="H70" s="41">
        <v>27338</v>
      </c>
      <c r="I70" s="205">
        <v>19141.381604962022</v>
      </c>
      <c r="J70" s="205">
        <v>35534.618395037978</v>
      </c>
    </row>
    <row r="71" spans="1:10" x14ac:dyDescent="0.2">
      <c r="A71" s="25" t="s">
        <v>94</v>
      </c>
      <c r="B71" s="93">
        <v>5877</v>
      </c>
      <c r="C71" s="26">
        <f t="shared" si="23"/>
        <v>-3075</v>
      </c>
      <c r="D71" s="95">
        <f t="shared" si="24"/>
        <v>-34.349865951742622</v>
      </c>
      <c r="E71" s="96">
        <f t="shared" si="25"/>
        <v>0</v>
      </c>
      <c r="F71" s="96"/>
      <c r="G71" s="96"/>
      <c r="H71" s="41">
        <v>8952</v>
      </c>
      <c r="I71" s="205">
        <v>3213.8062154007257</v>
      </c>
      <c r="J71" s="205">
        <v>14690.193784599274</v>
      </c>
    </row>
    <row r="72" spans="1:10" x14ac:dyDescent="0.2">
      <c r="A72" s="25" t="s">
        <v>10</v>
      </c>
      <c r="B72" s="93">
        <v>14984</v>
      </c>
      <c r="C72" s="26">
        <f t="shared" si="23"/>
        <v>703</v>
      </c>
      <c r="D72" s="95">
        <f t="shared" si="24"/>
        <v>4.9226244660738043</v>
      </c>
      <c r="E72" s="96">
        <f>IF(B72&lt;I72,-1,IF(B72&gt;J72,1,0))</f>
        <v>0</v>
      </c>
      <c r="F72" s="96"/>
      <c r="G72" s="96"/>
      <c r="H72" s="41">
        <v>14281</v>
      </c>
      <c r="I72" s="205">
        <v>7346.6541447497493</v>
      </c>
      <c r="J72" s="205">
        <v>21215.345855250249</v>
      </c>
    </row>
    <row r="73" spans="1:10" x14ac:dyDescent="0.2">
      <c r="A73" s="25"/>
      <c r="B73" s="104" t="s">
        <v>242</v>
      </c>
      <c r="C73" s="41"/>
      <c r="D73" s="95"/>
      <c r="E73" s="96"/>
      <c r="F73" s="96"/>
      <c r="G73" s="96"/>
      <c r="H73" s="41"/>
      <c r="I73" s="216"/>
      <c r="J73" s="216"/>
    </row>
    <row r="74" spans="1:10" x14ac:dyDescent="0.2">
      <c r="A74" s="23" t="s">
        <v>104</v>
      </c>
      <c r="B74" s="93" t="s">
        <v>242</v>
      </c>
      <c r="C74" s="41"/>
      <c r="D74" s="95"/>
      <c r="E74" s="96"/>
      <c r="F74" s="96"/>
      <c r="G74" s="96"/>
      <c r="H74" s="41"/>
      <c r="I74" s="216"/>
      <c r="J74" s="216"/>
    </row>
    <row r="75" spans="1:10" x14ac:dyDescent="0.2">
      <c r="A75" s="25" t="s">
        <v>51</v>
      </c>
      <c r="B75" s="102">
        <v>50.336583418550099</v>
      </c>
      <c r="C75" s="103">
        <f t="shared" ref="C75:C78" si="26">B75-H75</f>
        <v>2.540655673169951</v>
      </c>
      <c r="D75" s="103">
        <f t="shared" ref="D75:D78" si="27">C75/H75*100</f>
        <v>5.3156320904672167</v>
      </c>
      <c r="E75" s="96">
        <f>IF(B75&lt;I75,-1,IF(B75&gt;J75,1,0))</f>
        <v>0</v>
      </c>
      <c r="F75" s="96"/>
      <c r="G75" s="96"/>
      <c r="H75" s="224">
        <v>47.795927745380148</v>
      </c>
      <c r="I75" s="221">
        <v>43.278791522622761</v>
      </c>
      <c r="J75" s="221">
        <v>52.313063968137527</v>
      </c>
    </row>
    <row r="76" spans="1:10" s="237" customFormat="1" x14ac:dyDescent="0.2">
      <c r="A76" s="25" t="s">
        <v>73</v>
      </c>
      <c r="B76" s="102">
        <v>17.598309153647186</v>
      </c>
      <c r="C76" s="103">
        <f t="shared" si="26"/>
        <v>-8.712427287670554</v>
      </c>
      <c r="D76" s="103">
        <f t="shared" si="27"/>
        <v>-33.113582005210503</v>
      </c>
      <c r="E76" s="21">
        <f>IF(B76&lt;I76,-1,IF(B76&gt;J76,1,0))</f>
        <v>-1</v>
      </c>
      <c r="F76" s="21"/>
      <c r="G76" s="21"/>
      <c r="H76" s="125">
        <v>26.31073644131774</v>
      </c>
      <c r="I76" s="221">
        <v>22.610605774883432</v>
      </c>
      <c r="J76" s="221">
        <v>30.010867107752048</v>
      </c>
    </row>
    <row r="77" spans="1:10" ht="20.399999999999999" x14ac:dyDescent="0.2">
      <c r="A77" s="25" t="s">
        <v>96</v>
      </c>
      <c r="B77" s="102">
        <v>31.3583095911236</v>
      </c>
      <c r="C77" s="103">
        <f t="shared" si="26"/>
        <v>2.1164688707656083</v>
      </c>
      <c r="D77" s="103">
        <f t="shared" si="27"/>
        <v>7.2378099963185134</v>
      </c>
      <c r="E77" s="96">
        <f>IF(B77&lt;I77,-1,IF(B77&gt;J77,1,0))</f>
        <v>0</v>
      </c>
      <c r="F77" s="96"/>
      <c r="G77" s="96"/>
      <c r="H77" s="224">
        <v>29.241840720357992</v>
      </c>
      <c r="I77" s="221">
        <v>25.186542824405738</v>
      </c>
      <c r="J77" s="221">
        <v>33.297138616310242</v>
      </c>
    </row>
    <row r="78" spans="1:10" ht="10.8" thickBot="1" x14ac:dyDescent="0.25">
      <c r="A78" s="25" t="s">
        <v>97</v>
      </c>
      <c r="B78" s="105">
        <v>29.260883592993814</v>
      </c>
      <c r="C78" s="103">
        <f t="shared" si="26"/>
        <v>1.4463013765581856</v>
      </c>
      <c r="D78" s="103">
        <f t="shared" si="27"/>
        <v>5.1997954357321481</v>
      </c>
      <c r="E78" s="96">
        <f>IF(B78&lt;I78,-1,IF(B78&gt;J78,1,0))</f>
        <v>0</v>
      </c>
      <c r="F78" s="96"/>
      <c r="G78" s="96"/>
      <c r="H78" s="225">
        <v>27.814582216435628</v>
      </c>
      <c r="I78" s="223">
        <v>24.062168275518829</v>
      </c>
      <c r="J78" s="223">
        <v>31.566996157352428</v>
      </c>
    </row>
    <row r="79" spans="1:10" ht="12.75" customHeight="1" x14ac:dyDescent="0.2">
      <c r="A79" s="371" t="s">
        <v>105</v>
      </c>
      <c r="B79" s="371"/>
      <c r="C79" s="371"/>
      <c r="D79" s="371"/>
      <c r="E79" s="371"/>
      <c r="F79" s="247"/>
      <c r="G79" s="247"/>
    </row>
    <row r="80" spans="1:10" x14ac:dyDescent="0.2">
      <c r="A80" s="372" t="s">
        <v>106</v>
      </c>
      <c r="B80" s="372"/>
      <c r="C80" s="372"/>
      <c r="D80" s="372"/>
      <c r="E80" s="372"/>
      <c r="F80" s="245"/>
      <c r="G80" s="245"/>
    </row>
    <row r="81" spans="1:7" x14ac:dyDescent="0.2">
      <c r="A81" s="373" t="s">
        <v>107</v>
      </c>
      <c r="B81" s="373"/>
      <c r="C81" s="373"/>
      <c r="D81" s="373"/>
      <c r="E81" s="373"/>
      <c r="F81" s="246"/>
      <c r="G81" s="246"/>
    </row>
    <row r="82" spans="1:7" x14ac:dyDescent="0.2">
      <c r="A82" s="374" t="s">
        <v>226</v>
      </c>
      <c r="B82" s="374"/>
      <c r="C82" s="374"/>
      <c r="D82" s="374"/>
      <c r="E82" s="374"/>
      <c r="F82" s="247"/>
      <c r="G82" s="247"/>
    </row>
    <row r="83" spans="1:7" ht="12.75" customHeight="1" x14ac:dyDescent="0.2">
      <c r="A83" s="370" t="s">
        <v>62</v>
      </c>
      <c r="B83" s="370"/>
      <c r="C83" s="370"/>
      <c r="D83" s="370"/>
      <c r="E83" s="370"/>
      <c r="F83" s="244"/>
      <c r="G83" s="244"/>
    </row>
    <row r="84" spans="1:7" ht="11.25" customHeight="1" x14ac:dyDescent="0.2">
      <c r="A84" s="344" t="s">
        <v>263</v>
      </c>
      <c r="B84" s="344"/>
      <c r="C84" s="344"/>
      <c r="D84" s="344"/>
      <c r="E84" s="344"/>
      <c r="F84" s="238"/>
      <c r="G84" s="238"/>
    </row>
    <row r="85" spans="1:7" hidden="1" x14ac:dyDescent="0.2">
      <c r="A85" s="67">
        <v>1</v>
      </c>
      <c r="B85" s="67">
        <v>-1</v>
      </c>
      <c r="C85" s="67">
        <v>0</v>
      </c>
    </row>
  </sheetData>
  <mergeCells count="16">
    <mergeCell ref="A84:E84"/>
    <mergeCell ref="A1:E1"/>
    <mergeCell ref="A2:E2"/>
    <mergeCell ref="A3:E3"/>
    <mergeCell ref="H3:J3"/>
    <mergeCell ref="A4:A5"/>
    <mergeCell ref="C4:D4"/>
    <mergeCell ref="E4:E5"/>
    <mergeCell ref="H4:H5"/>
    <mergeCell ref="I4:J4"/>
    <mergeCell ref="F5:G5"/>
    <mergeCell ref="A79:E79"/>
    <mergeCell ref="A80:E80"/>
    <mergeCell ref="A81:E81"/>
    <mergeCell ref="A82:E82"/>
    <mergeCell ref="A83:E83"/>
  </mergeCells>
  <conditionalFormatting sqref="A85:C85 E75:G78 E61:E65 E50:E52 E46:E48 E44:G44 E39:G42 E27:G29 E20:G23 E16:G16 E11:G12 E7 E9:E10 E14:E15 E18:E19 E25:E26 E31:E32 E67:E69 E33:G36 E54:E59 E70:G72">
    <cfRule type="iconSet" priority="3">
      <iconSet iconSet="3Arrows" showValue="0">
        <cfvo type="percent" val="0"/>
        <cfvo type="percent" val="33"/>
        <cfvo type="percent" val="67"/>
      </iconSet>
    </cfRule>
  </conditionalFormatting>
  <conditionalFormatting sqref="F64:G66 F57:G60 F53:G53 F48:G49">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85"/>
  <sheetViews>
    <sheetView view="pageBreakPreview" zoomScaleNormal="100" zoomScaleSheetLayoutView="100" workbookViewId="0">
      <pane xSplit="1" ySplit="5" topLeftCell="G6" activePane="bottomRight" state="frozen"/>
      <selection pane="topRight" activeCell="B1" sqref="B1"/>
      <selection pane="bottomLeft" activeCell="A6" sqref="A6"/>
      <selection pane="bottomRight" activeCell="H61" sqref="H61"/>
    </sheetView>
  </sheetViews>
  <sheetFormatPr baseColWidth="10" defaultColWidth="11.44140625" defaultRowHeight="10.199999999999999" x14ac:dyDescent="0.2"/>
  <cols>
    <col min="1" max="1" width="42" style="10" customWidth="1"/>
    <col min="2" max="4" width="9.33203125" style="10" customWidth="1"/>
    <col min="5" max="5" width="19.88671875" style="39" customWidth="1"/>
    <col min="6" max="6" width="7.5546875" style="39" bestFit="1" customWidth="1"/>
    <col min="7" max="7" width="8.88671875" style="39" bestFit="1" customWidth="1"/>
    <col min="8" max="10" width="11.44140625" style="10" customWidth="1"/>
    <col min="11" max="16384" width="11.44140625" style="10"/>
  </cols>
  <sheetData>
    <row r="1" spans="1:11" x14ac:dyDescent="0.2">
      <c r="A1" s="375" t="s">
        <v>78</v>
      </c>
      <c r="B1" s="375"/>
      <c r="C1" s="375"/>
      <c r="D1" s="375"/>
      <c r="E1" s="375"/>
      <c r="F1" s="248"/>
      <c r="G1" s="248"/>
    </row>
    <row r="2" spans="1:11" ht="12" x14ac:dyDescent="0.2">
      <c r="A2" s="375" t="s">
        <v>232</v>
      </c>
      <c r="B2" s="375"/>
      <c r="C2" s="375"/>
      <c r="D2" s="375"/>
      <c r="E2" s="375"/>
      <c r="F2" s="248"/>
      <c r="G2" s="248"/>
    </row>
    <row r="3" spans="1:11" ht="10.8" thickBot="1" x14ac:dyDescent="0.25">
      <c r="A3" s="349" t="str">
        <f>+'C1 total'!A3</f>
        <v>I Trimestre 2022</v>
      </c>
      <c r="B3" s="349"/>
      <c r="C3" s="349"/>
      <c r="D3" s="349"/>
      <c r="E3" s="349"/>
      <c r="F3" s="241"/>
      <c r="G3" s="241"/>
      <c r="H3" s="345" t="s">
        <v>229</v>
      </c>
      <c r="I3" s="345"/>
      <c r="J3" s="345"/>
    </row>
    <row r="4" spans="1:11" ht="15" customHeight="1" x14ac:dyDescent="0.2">
      <c r="A4" s="340" t="s">
        <v>79</v>
      </c>
      <c r="B4" s="3" t="str">
        <f>+'C1 total'!B4</f>
        <v>I 2022</v>
      </c>
      <c r="C4" s="339" t="s">
        <v>74</v>
      </c>
      <c r="D4" s="339"/>
      <c r="E4" s="352" t="s">
        <v>108</v>
      </c>
      <c r="F4" s="147"/>
      <c r="G4" s="147"/>
      <c r="H4" s="346" t="s">
        <v>227</v>
      </c>
      <c r="I4" s="350" t="s">
        <v>75</v>
      </c>
      <c r="J4" s="351"/>
    </row>
    <row r="5" spans="1:11" ht="10.8" thickBot="1" x14ac:dyDescent="0.25">
      <c r="A5" s="341"/>
      <c r="B5" s="6" t="str">
        <f>+'C1 total'!B5</f>
        <v>Ene - Mar</v>
      </c>
      <c r="C5" s="6" t="s">
        <v>49</v>
      </c>
      <c r="D5" s="6" t="s">
        <v>48</v>
      </c>
      <c r="E5" s="353"/>
      <c r="F5" s="354" t="s">
        <v>200</v>
      </c>
      <c r="G5" s="354"/>
      <c r="H5" s="347"/>
      <c r="I5" s="239" t="s">
        <v>76</v>
      </c>
      <c r="J5" s="239" t="s">
        <v>77</v>
      </c>
    </row>
    <row r="6" spans="1:11" x14ac:dyDescent="0.2">
      <c r="A6" s="70"/>
    </row>
    <row r="7" spans="1:11" s="189" customFormat="1" x14ac:dyDescent="0.2">
      <c r="A7" s="89" t="s">
        <v>80</v>
      </c>
      <c r="B7" s="90">
        <v>621453</v>
      </c>
      <c r="C7" s="13">
        <f>B7-H7</f>
        <v>67316</v>
      </c>
      <c r="D7" s="91">
        <f>C7/H7*100</f>
        <v>12.147898443886621</v>
      </c>
      <c r="E7" s="242">
        <f>IF(B7&lt;I7,-1,IF(B7&gt;J7,1,0))</f>
        <v>1</v>
      </c>
      <c r="H7" s="190">
        <v>554137</v>
      </c>
      <c r="I7" s="202">
        <v>516012.88188034779</v>
      </c>
      <c r="J7" s="202">
        <v>592261.11811965227</v>
      </c>
    </row>
    <row r="8" spans="1:11" x14ac:dyDescent="0.2">
      <c r="A8" s="92"/>
      <c r="B8" s="93" t="s">
        <v>242</v>
      </c>
      <c r="C8" s="94"/>
      <c r="D8" s="95"/>
      <c r="E8" s="96"/>
      <c r="F8" s="93"/>
      <c r="G8" s="96"/>
      <c r="H8" s="41"/>
      <c r="I8" s="212"/>
      <c r="J8" s="212"/>
    </row>
    <row r="9" spans="1:11" s="189" customFormat="1" x14ac:dyDescent="0.2">
      <c r="A9" s="97" t="s">
        <v>81</v>
      </c>
      <c r="B9" s="98">
        <v>621453</v>
      </c>
      <c r="C9" s="24">
        <f t="shared" ref="C9:C12" si="0">B9-H9</f>
        <v>67316</v>
      </c>
      <c r="D9" s="99">
        <f t="shared" ref="D9:D12" si="1">C9/H9*100</f>
        <v>12.147898443886621</v>
      </c>
      <c r="E9" s="218">
        <f>IF(B9&lt;I9,-1,IF(B9&gt;J9,1,0))</f>
        <v>1</v>
      </c>
      <c r="F9" s="219">
        <f>+B9-F10</f>
        <v>0</v>
      </c>
      <c r="G9" s="219">
        <f>+C9-G10</f>
        <v>0</v>
      </c>
      <c r="H9" s="190">
        <v>554137</v>
      </c>
      <c r="I9" s="202">
        <v>516012.88188034779</v>
      </c>
      <c r="J9" s="202">
        <v>592261.11811965227</v>
      </c>
    </row>
    <row r="10" spans="1:11" x14ac:dyDescent="0.2">
      <c r="A10" s="100" t="s">
        <v>82</v>
      </c>
      <c r="B10" s="93">
        <v>591178</v>
      </c>
      <c r="C10" s="26">
        <f t="shared" si="0"/>
        <v>64536</v>
      </c>
      <c r="D10" s="95">
        <f t="shared" si="1"/>
        <v>12.254244819061146</v>
      </c>
      <c r="E10" s="96">
        <f>IF(B10&lt;I10,-1,IF(B10&gt;J10,1,0))</f>
        <v>1</v>
      </c>
      <c r="F10" s="93">
        <f>SUM(B10:B12)</f>
        <v>621453</v>
      </c>
      <c r="G10" s="93">
        <f>SUM(C10:C12)</f>
        <v>67316</v>
      </c>
      <c r="H10" s="41">
        <v>526642</v>
      </c>
      <c r="I10" s="205">
        <v>490018.81237805175</v>
      </c>
      <c r="J10" s="205">
        <v>563265.18762194819</v>
      </c>
      <c r="K10" s="42"/>
    </row>
    <row r="11" spans="1:11" x14ac:dyDescent="0.2">
      <c r="A11" s="100" t="s">
        <v>83</v>
      </c>
      <c r="B11" s="93">
        <v>10588</v>
      </c>
      <c r="C11" s="26">
        <f t="shared" si="0"/>
        <v>-7949</v>
      </c>
      <c r="D11" s="95">
        <f t="shared" si="1"/>
        <v>-42.881803959648273</v>
      </c>
      <c r="E11" s="96">
        <f>IF(B11&lt;I11,-1,IF(B11&gt;J11,1,0))</f>
        <v>-1</v>
      </c>
      <c r="F11" s="96"/>
      <c r="G11" s="96"/>
      <c r="H11" s="41">
        <v>18537</v>
      </c>
      <c r="I11" s="205">
        <v>12057.578477285606</v>
      </c>
      <c r="J11" s="205">
        <v>25016.421522714394</v>
      </c>
      <c r="K11" s="42"/>
    </row>
    <row r="12" spans="1:11" x14ac:dyDescent="0.2">
      <c r="A12" s="100" t="s">
        <v>84</v>
      </c>
      <c r="B12" s="93">
        <v>19687</v>
      </c>
      <c r="C12" s="26">
        <f t="shared" si="0"/>
        <v>10729</v>
      </c>
      <c r="D12" s="95">
        <f t="shared" si="1"/>
        <v>119.77003795490064</v>
      </c>
      <c r="E12" s="96">
        <f>IF(B12&lt;I12,-1,IF(B12&gt;J12,1,0))</f>
        <v>1</v>
      </c>
      <c r="F12" s="96"/>
      <c r="G12" s="96"/>
      <c r="H12" s="41">
        <v>8958</v>
      </c>
      <c r="I12" s="205">
        <v>5317.7733984182942</v>
      </c>
      <c r="J12" s="205">
        <v>12598.226601581706</v>
      </c>
      <c r="K12" s="42"/>
    </row>
    <row r="13" spans="1:11" x14ac:dyDescent="0.2">
      <c r="A13" s="100"/>
      <c r="B13" s="93" t="s">
        <v>242</v>
      </c>
      <c r="C13" s="94"/>
      <c r="D13" s="95"/>
      <c r="E13" s="96"/>
      <c r="F13" s="96"/>
      <c r="G13" s="96"/>
      <c r="H13" s="41"/>
      <c r="I13" s="212"/>
      <c r="J13" s="212"/>
    </row>
    <row r="14" spans="1:11" s="189" customFormat="1" x14ac:dyDescent="0.2">
      <c r="A14" s="97" t="s">
        <v>85</v>
      </c>
      <c r="B14" s="98">
        <v>621453</v>
      </c>
      <c r="C14" s="24">
        <f t="shared" ref="C14:C16" si="2">B14-H14</f>
        <v>67316</v>
      </c>
      <c r="D14" s="99">
        <f t="shared" ref="D14:D16" si="3">C14/H14*100</f>
        <v>12.147898443886621</v>
      </c>
      <c r="E14" s="218">
        <f>IF(B14&lt;I14,-1,IF(B14&gt;J14,1,0))</f>
        <v>1</v>
      </c>
      <c r="F14" s="219">
        <f>+B14-F15</f>
        <v>0</v>
      </c>
      <c r="G14" s="219">
        <f>+C14-G15</f>
        <v>0</v>
      </c>
      <c r="H14" s="190">
        <v>554137</v>
      </c>
      <c r="I14" s="202">
        <v>516012.88188034779</v>
      </c>
      <c r="J14" s="202">
        <v>592261.11811965227</v>
      </c>
    </row>
    <row r="15" spans="1:11" x14ac:dyDescent="0.2">
      <c r="A15" s="100" t="s">
        <v>23</v>
      </c>
      <c r="B15" s="93">
        <v>129243</v>
      </c>
      <c r="C15" s="26">
        <f t="shared" si="2"/>
        <v>-14329</v>
      </c>
      <c r="D15" s="95">
        <f t="shared" si="3"/>
        <v>-9.980358287131196</v>
      </c>
      <c r="E15" s="96">
        <f>IF(B15&lt;I15,-1,IF(B15&gt;J15,1,0))</f>
        <v>0</v>
      </c>
      <c r="F15" s="93">
        <f>SUM(B15:B16)</f>
        <v>621453</v>
      </c>
      <c r="G15" s="93">
        <f>SUM(C15:C16)</f>
        <v>67316</v>
      </c>
      <c r="H15" s="41">
        <v>143572</v>
      </c>
      <c r="I15" s="205">
        <v>126640.73935722322</v>
      </c>
      <c r="J15" s="205">
        <v>160503.26064277676</v>
      </c>
    </row>
    <row r="16" spans="1:11" x14ac:dyDescent="0.2">
      <c r="A16" s="100" t="s">
        <v>24</v>
      </c>
      <c r="B16" s="93">
        <v>492210</v>
      </c>
      <c r="C16" s="26">
        <f t="shared" si="2"/>
        <v>81645</v>
      </c>
      <c r="D16" s="95">
        <f t="shared" si="3"/>
        <v>19.886010741295532</v>
      </c>
      <c r="E16" s="96">
        <f>IF(B16&lt;I16,-1,IF(B16&gt;J16,1,0))</f>
        <v>1</v>
      </c>
      <c r="F16" s="96"/>
      <c r="G16" s="96"/>
      <c r="H16" s="41">
        <v>410565</v>
      </c>
      <c r="I16" s="205">
        <v>378540.27567117772</v>
      </c>
      <c r="J16" s="205">
        <v>442589.72432882228</v>
      </c>
    </row>
    <row r="17" spans="1:11" x14ac:dyDescent="0.2">
      <c r="A17" s="100"/>
      <c r="B17" s="93" t="s">
        <v>242</v>
      </c>
      <c r="C17" s="94"/>
      <c r="D17" s="95"/>
      <c r="E17" s="96"/>
      <c r="F17" s="96"/>
      <c r="G17" s="96"/>
      <c r="H17" s="41"/>
      <c r="I17" s="212"/>
      <c r="J17" s="212"/>
      <c r="K17" s="42"/>
    </row>
    <row r="18" spans="1:11" s="189" customFormat="1" ht="12" x14ac:dyDescent="0.2">
      <c r="A18" s="101" t="s">
        <v>121</v>
      </c>
      <c r="B18" s="98">
        <v>621453</v>
      </c>
      <c r="C18" s="24">
        <f t="shared" ref="C18:C23" si="4">B18-H18</f>
        <v>67316</v>
      </c>
      <c r="D18" s="99">
        <f t="shared" ref="D18:D23" si="5">C18/H18*100</f>
        <v>12.147898443886621</v>
      </c>
      <c r="E18" s="218">
        <f t="shared" ref="E18:E22" si="6">IF(B18&lt;I18,-1,IF(B18&gt;J18,1,0))</f>
        <v>1</v>
      </c>
      <c r="F18" s="219">
        <f>+B18-F19</f>
        <v>0</v>
      </c>
      <c r="G18" s="259">
        <f>+C18-G19</f>
        <v>0</v>
      </c>
      <c r="H18" s="190">
        <v>554137</v>
      </c>
      <c r="I18" s="202">
        <v>516012.88188034779</v>
      </c>
      <c r="J18" s="202">
        <v>592261.11811965227</v>
      </c>
      <c r="K18" s="220"/>
    </row>
    <row r="19" spans="1:11" x14ac:dyDescent="0.2">
      <c r="A19" s="100" t="s">
        <v>86</v>
      </c>
      <c r="B19" s="93">
        <v>51066</v>
      </c>
      <c r="C19" s="26">
        <f t="shared" si="4"/>
        <v>-7421</v>
      </c>
      <c r="D19" s="95">
        <f t="shared" si="5"/>
        <v>-12.688289705404621</v>
      </c>
      <c r="E19" s="96">
        <f t="shared" si="6"/>
        <v>0</v>
      </c>
      <c r="F19" s="93">
        <f>SUM(B19:B23)</f>
        <v>621453</v>
      </c>
      <c r="G19" s="93">
        <f>SUM(C19:C23)</f>
        <v>67316</v>
      </c>
      <c r="H19" s="41">
        <v>58487</v>
      </c>
      <c r="I19" s="205">
        <v>47393.675442514381</v>
      </c>
      <c r="J19" s="205">
        <v>69580.324557485626</v>
      </c>
      <c r="K19" s="42"/>
    </row>
    <row r="20" spans="1:11" x14ac:dyDescent="0.2">
      <c r="A20" s="100" t="s">
        <v>87</v>
      </c>
      <c r="B20" s="93">
        <v>111902</v>
      </c>
      <c r="C20" s="26">
        <f t="shared" si="4"/>
        <v>-13506</v>
      </c>
      <c r="D20" s="95">
        <f t="shared" si="5"/>
        <v>-10.769647869354428</v>
      </c>
      <c r="E20" s="96">
        <f t="shared" si="6"/>
        <v>0</v>
      </c>
      <c r="F20" s="96"/>
      <c r="G20" s="96"/>
      <c r="H20" s="41">
        <v>125408</v>
      </c>
      <c r="I20" s="205">
        <v>105225.82468870483</v>
      </c>
      <c r="J20" s="205">
        <v>145590.17531129517</v>
      </c>
      <c r="K20" s="42"/>
    </row>
    <row r="21" spans="1:11" x14ac:dyDescent="0.2">
      <c r="A21" s="100" t="s">
        <v>88</v>
      </c>
      <c r="B21" s="93">
        <v>379109</v>
      </c>
      <c r="C21" s="26">
        <f t="shared" si="4"/>
        <v>73589</v>
      </c>
      <c r="D21" s="95">
        <f t="shared" si="5"/>
        <v>24.086475517151086</v>
      </c>
      <c r="E21" s="96">
        <f t="shared" si="6"/>
        <v>1</v>
      </c>
      <c r="F21" s="96"/>
      <c r="G21" s="96"/>
      <c r="H21" s="41">
        <v>305520</v>
      </c>
      <c r="I21" s="205">
        <v>277223.01703039638</v>
      </c>
      <c r="J21" s="205">
        <v>333816.98296960362</v>
      </c>
      <c r="K21" s="42"/>
    </row>
    <row r="22" spans="1:11" x14ac:dyDescent="0.2">
      <c r="A22" s="100" t="s">
        <v>89</v>
      </c>
      <c r="B22" s="93">
        <v>76812</v>
      </c>
      <c r="C22" s="26">
        <f t="shared" si="4"/>
        <v>12188</v>
      </c>
      <c r="D22" s="95">
        <f t="shared" si="5"/>
        <v>18.859866303540478</v>
      </c>
      <c r="E22" s="96">
        <f t="shared" si="6"/>
        <v>0</v>
      </c>
      <c r="F22" s="96"/>
      <c r="G22" s="96"/>
      <c r="H22" s="41">
        <v>64624</v>
      </c>
      <c r="I22" s="205">
        <v>52052.632826882778</v>
      </c>
      <c r="J22" s="205">
        <v>77195.367173117222</v>
      </c>
      <c r="K22" s="42"/>
    </row>
    <row r="23" spans="1:11" x14ac:dyDescent="0.2">
      <c r="A23" s="100" t="s">
        <v>10</v>
      </c>
      <c r="B23" s="93">
        <v>2564</v>
      </c>
      <c r="C23" s="26">
        <f t="shared" si="4"/>
        <v>2466</v>
      </c>
      <c r="D23" s="95">
        <f t="shared" si="5"/>
        <v>2516.3265306122448</v>
      </c>
      <c r="E23" s="96">
        <f>IF(B23&lt;I23,-1,IF(B23&gt;J23,1,0))</f>
        <v>-1</v>
      </c>
      <c r="F23" s="96"/>
      <c r="G23" s="96"/>
      <c r="H23" s="41">
        <v>98</v>
      </c>
      <c r="I23" s="205" t="s">
        <v>164</v>
      </c>
      <c r="J23" s="205" t="s">
        <v>164</v>
      </c>
      <c r="K23" s="42"/>
    </row>
    <row r="24" spans="1:11" x14ac:dyDescent="0.2">
      <c r="A24" s="100"/>
      <c r="B24" s="93" t="s">
        <v>242</v>
      </c>
      <c r="C24" s="94"/>
      <c r="D24" s="95"/>
      <c r="E24" s="96"/>
      <c r="F24" s="96"/>
      <c r="G24" s="96"/>
      <c r="H24" s="41"/>
      <c r="I24" s="216"/>
      <c r="J24" s="216"/>
    </row>
    <row r="25" spans="1:11" s="189" customFormat="1" x14ac:dyDescent="0.2">
      <c r="A25" s="101" t="s">
        <v>90</v>
      </c>
      <c r="B25" s="98">
        <v>621453</v>
      </c>
      <c r="C25" s="24">
        <f>B25-H25</f>
        <v>67316</v>
      </c>
      <c r="D25" s="99">
        <f>C25/H25*100</f>
        <v>12.147898443886621</v>
      </c>
      <c r="E25" s="218">
        <f>IF(B25&lt;I25,-1,IF(B25&gt;J25,1,0))</f>
        <v>1</v>
      </c>
      <c r="F25" s="219">
        <f>+B25-F26</f>
        <v>0</v>
      </c>
      <c r="G25" s="219">
        <f>+C25-G26</f>
        <v>0</v>
      </c>
      <c r="H25" s="190">
        <v>554137</v>
      </c>
      <c r="I25" s="202">
        <v>516012.88188034779</v>
      </c>
      <c r="J25" s="202">
        <v>592261.11811965227</v>
      </c>
    </row>
    <row r="26" spans="1:11" x14ac:dyDescent="0.2">
      <c r="A26" s="100" t="s">
        <v>66</v>
      </c>
      <c r="B26" s="93">
        <v>145473</v>
      </c>
      <c r="C26" s="26">
        <f t="shared" ref="C26:C29" si="7">B26-H26</f>
        <v>17785</v>
      </c>
      <c r="D26" s="95">
        <f t="shared" ref="D26:D29" si="8">C26/H26*100</f>
        <v>13.928481924691436</v>
      </c>
      <c r="E26" s="96">
        <f>IF(B26&lt;I26,-1,IF(B26&gt;J26,1,0))</f>
        <v>0</v>
      </c>
      <c r="F26" s="93">
        <f>SUM(B26:B29)</f>
        <v>621453</v>
      </c>
      <c r="G26" s="93">
        <f>SUM(C26:C29)</f>
        <v>67316</v>
      </c>
      <c r="H26" s="41">
        <v>127688</v>
      </c>
      <c r="I26" s="205">
        <v>108600.69360942137</v>
      </c>
      <c r="J26" s="205">
        <v>146775.30639057863</v>
      </c>
    </row>
    <row r="27" spans="1:11" s="237" customFormat="1" x14ac:dyDescent="0.2">
      <c r="A27" s="100" t="s">
        <v>38</v>
      </c>
      <c r="B27" s="93">
        <v>121902</v>
      </c>
      <c r="C27" s="26">
        <f t="shared" si="7"/>
        <v>17625</v>
      </c>
      <c r="D27" s="126">
        <f t="shared" si="8"/>
        <v>16.902097298541385</v>
      </c>
      <c r="E27" s="21">
        <f>IF(B27&lt;I27,-1,IF(B27&gt;J27,1,0))</f>
        <v>1</v>
      </c>
      <c r="F27" s="21"/>
      <c r="G27" s="21"/>
      <c r="H27" s="87">
        <v>104277</v>
      </c>
      <c r="I27" s="205">
        <v>86899.369336239979</v>
      </c>
      <c r="J27" s="205">
        <v>121654.63066376002</v>
      </c>
    </row>
    <row r="28" spans="1:11" x14ac:dyDescent="0.2">
      <c r="A28" s="100" t="s">
        <v>4</v>
      </c>
      <c r="B28" s="93">
        <v>81899</v>
      </c>
      <c r="C28" s="26">
        <f t="shared" si="7"/>
        <v>-1471</v>
      </c>
      <c r="D28" s="95">
        <f t="shared" si="8"/>
        <v>-1.7644236535924194</v>
      </c>
      <c r="E28" s="96">
        <f>IF(B28&lt;I28,-1,IF(B28&gt;J28,1,0))</f>
        <v>0</v>
      </c>
      <c r="F28" s="96"/>
      <c r="G28" s="96"/>
      <c r="H28" s="41">
        <v>83370</v>
      </c>
      <c r="I28" s="205">
        <v>66404.465107267039</v>
      </c>
      <c r="J28" s="205">
        <v>100335.53489273296</v>
      </c>
    </row>
    <row r="29" spans="1:11" ht="12" x14ac:dyDescent="0.2">
      <c r="A29" s="100" t="s">
        <v>122</v>
      </c>
      <c r="B29" s="93">
        <v>272179</v>
      </c>
      <c r="C29" s="26">
        <f t="shared" si="7"/>
        <v>33377</v>
      </c>
      <c r="D29" s="95">
        <f t="shared" si="8"/>
        <v>13.976851115149788</v>
      </c>
      <c r="E29" s="96">
        <f>IF(B29&lt;I29,-1,IF(B29&gt;J29,1,0))</f>
        <v>1</v>
      </c>
      <c r="F29" s="96"/>
      <c r="G29" s="96"/>
      <c r="H29" s="41">
        <v>238802</v>
      </c>
      <c r="I29" s="205">
        <v>213139.58044973147</v>
      </c>
      <c r="J29" s="205">
        <v>264464.4195502685</v>
      </c>
    </row>
    <row r="30" spans="1:11" x14ac:dyDescent="0.2">
      <c r="A30" s="100"/>
      <c r="B30" s="93" t="s">
        <v>242</v>
      </c>
      <c r="C30" s="94"/>
      <c r="D30" s="95"/>
      <c r="E30" s="96"/>
      <c r="F30" s="96"/>
      <c r="G30" s="96"/>
      <c r="H30" s="41"/>
      <c r="I30" s="212"/>
      <c r="J30" s="212"/>
    </row>
    <row r="31" spans="1:11" s="189" customFormat="1" ht="12" x14ac:dyDescent="0.2">
      <c r="A31" s="23" t="s">
        <v>123</v>
      </c>
      <c r="B31" s="98">
        <v>621453</v>
      </c>
      <c r="C31" s="24">
        <f t="shared" ref="C31:C36" si="9">B31-H31</f>
        <v>67316</v>
      </c>
      <c r="D31" s="99">
        <f t="shared" ref="D31:D36" si="10">C31/H31*100</f>
        <v>12.147898443886621</v>
      </c>
      <c r="E31" s="218">
        <f t="shared" ref="E31:E36" si="11">IF(B31&lt;I31,-1,IF(B31&gt;J31,1,0))</f>
        <v>1</v>
      </c>
      <c r="F31" s="219">
        <f>+B31-F32</f>
        <v>0</v>
      </c>
      <c r="G31" s="219">
        <f>+C31-G32</f>
        <v>0</v>
      </c>
      <c r="H31" s="190">
        <v>554137</v>
      </c>
      <c r="I31" s="202">
        <v>516012.88188034779</v>
      </c>
      <c r="J31" s="202">
        <v>592261.11811965227</v>
      </c>
    </row>
    <row r="32" spans="1:11" x14ac:dyDescent="0.2">
      <c r="A32" s="25" t="s">
        <v>91</v>
      </c>
      <c r="B32" s="93">
        <v>92711</v>
      </c>
      <c r="C32" s="26">
        <f t="shared" si="9"/>
        <v>-10977</v>
      </c>
      <c r="D32" s="95">
        <f t="shared" si="10"/>
        <v>-10.586567394491166</v>
      </c>
      <c r="E32" s="96">
        <f t="shared" si="11"/>
        <v>0</v>
      </c>
      <c r="F32" s="93">
        <f>SUM(B32:B36)</f>
        <v>621453</v>
      </c>
      <c r="G32" s="93">
        <f>SUM(C32:C36)</f>
        <v>67316</v>
      </c>
      <c r="H32" s="41">
        <v>103688</v>
      </c>
      <c r="I32" s="205">
        <v>86778.774278686644</v>
      </c>
      <c r="J32" s="205">
        <v>120597.22572131336</v>
      </c>
    </row>
    <row r="33" spans="1:11" x14ac:dyDescent="0.2">
      <c r="A33" s="25" t="s">
        <v>92</v>
      </c>
      <c r="B33" s="93">
        <v>264047</v>
      </c>
      <c r="C33" s="26">
        <f t="shared" si="9"/>
        <v>27894</v>
      </c>
      <c r="D33" s="95">
        <f t="shared" si="10"/>
        <v>11.811833853476347</v>
      </c>
      <c r="E33" s="96">
        <f t="shared" si="11"/>
        <v>1</v>
      </c>
      <c r="F33" s="96"/>
      <c r="G33" s="96"/>
      <c r="H33" s="41">
        <v>236153</v>
      </c>
      <c r="I33" s="205">
        <v>208571.78515145215</v>
      </c>
      <c r="J33" s="205">
        <v>263734.21484854788</v>
      </c>
    </row>
    <row r="34" spans="1:11" x14ac:dyDescent="0.2">
      <c r="A34" s="25" t="s">
        <v>93</v>
      </c>
      <c r="B34" s="93">
        <v>150398</v>
      </c>
      <c r="C34" s="26">
        <f t="shared" si="9"/>
        <v>30584</v>
      </c>
      <c r="D34" s="95">
        <f t="shared" si="10"/>
        <v>25.526232326773162</v>
      </c>
      <c r="E34" s="96">
        <f t="shared" si="11"/>
        <v>1</v>
      </c>
      <c r="F34" s="96"/>
      <c r="G34" s="96"/>
      <c r="H34" s="41">
        <v>119814</v>
      </c>
      <c r="I34" s="205">
        <v>99719.225664936675</v>
      </c>
      <c r="J34" s="205">
        <v>139908.77433506332</v>
      </c>
    </row>
    <row r="35" spans="1:11" x14ac:dyDescent="0.2">
      <c r="A35" s="25" t="s">
        <v>94</v>
      </c>
      <c r="B35" s="93">
        <v>58322</v>
      </c>
      <c r="C35" s="26">
        <f t="shared" si="9"/>
        <v>9382</v>
      </c>
      <c r="D35" s="95">
        <f t="shared" si="10"/>
        <v>19.170412750306497</v>
      </c>
      <c r="E35" s="96">
        <f t="shared" si="11"/>
        <v>0</v>
      </c>
      <c r="F35" s="96"/>
      <c r="G35" s="96"/>
      <c r="H35" s="41">
        <v>48940</v>
      </c>
      <c r="I35" s="205">
        <v>39158.674813956299</v>
      </c>
      <c r="J35" s="205">
        <v>58721.325186043701</v>
      </c>
    </row>
    <row r="36" spans="1:11" x14ac:dyDescent="0.2">
      <c r="A36" s="25" t="s">
        <v>10</v>
      </c>
      <c r="B36" s="93">
        <v>55975</v>
      </c>
      <c r="C36" s="26">
        <f t="shared" si="9"/>
        <v>10433</v>
      </c>
      <c r="D36" s="95">
        <f t="shared" si="10"/>
        <v>22.908523999824336</v>
      </c>
      <c r="E36" s="96">
        <f t="shared" si="11"/>
        <v>1</v>
      </c>
      <c r="F36" s="96"/>
      <c r="G36" s="96"/>
      <c r="H36" s="41">
        <v>45542</v>
      </c>
      <c r="I36" s="205">
        <v>36477.242514395621</v>
      </c>
      <c r="J36" s="205">
        <v>54606.757485604379</v>
      </c>
    </row>
    <row r="37" spans="1:11" x14ac:dyDescent="0.2">
      <c r="A37" s="25"/>
      <c r="B37" s="93" t="s">
        <v>242</v>
      </c>
      <c r="C37" s="41"/>
      <c r="D37" s="95"/>
      <c r="E37" s="96"/>
      <c r="F37" s="96"/>
      <c r="G37" s="96"/>
      <c r="H37" s="41"/>
      <c r="I37" s="212"/>
      <c r="J37" s="212"/>
    </row>
    <row r="38" spans="1:11" x14ac:dyDescent="0.2">
      <c r="A38" s="23" t="s">
        <v>95</v>
      </c>
      <c r="B38" s="93" t="s">
        <v>242</v>
      </c>
      <c r="C38" s="41"/>
      <c r="D38" s="95"/>
      <c r="E38" s="96"/>
      <c r="F38" s="96"/>
      <c r="G38" s="96"/>
      <c r="H38" s="41"/>
      <c r="I38" s="212"/>
      <c r="J38" s="212"/>
    </row>
    <row r="39" spans="1:11" x14ac:dyDescent="0.2">
      <c r="A39" s="25" t="s">
        <v>51</v>
      </c>
      <c r="B39" s="102">
        <v>79.20309339563893</v>
      </c>
      <c r="C39" s="103">
        <f t="shared" ref="C39:C42" si="12">B39-H39</f>
        <v>5.1122097332955008</v>
      </c>
      <c r="D39" s="103">
        <f t="shared" ref="D39:D42" si="13">C39/H39*100</f>
        <v>6.8999173455583627</v>
      </c>
      <c r="E39" s="96">
        <f>IF(B39&lt;I39,-1,IF(B39&gt;J39,1,0))</f>
        <v>1</v>
      </c>
      <c r="F39" s="96"/>
      <c r="G39" s="96"/>
      <c r="H39" s="42">
        <v>74.09088366234343</v>
      </c>
      <c r="I39" s="221">
        <v>71.407132240934203</v>
      </c>
      <c r="J39" s="221">
        <v>76.774635083752656</v>
      </c>
    </row>
    <row r="40" spans="1:11" s="237" customFormat="1" x14ac:dyDescent="0.2">
      <c r="A40" s="25" t="s">
        <v>73</v>
      </c>
      <c r="B40" s="102">
        <v>11.605865608501368</v>
      </c>
      <c r="C40" s="103">
        <f t="shared" si="12"/>
        <v>-4.4892516639420883</v>
      </c>
      <c r="D40" s="103">
        <f t="shared" si="13"/>
        <v>-27.892009657041534</v>
      </c>
      <c r="E40" s="21">
        <f>IF(B40&lt;I40,-1,IF(B40&gt;J40,1,0))</f>
        <v>-1</v>
      </c>
      <c r="F40" s="21"/>
      <c r="G40" s="21"/>
      <c r="H40" s="66">
        <v>16.095117272443456</v>
      </c>
      <c r="I40" s="221">
        <v>13.483608639140726</v>
      </c>
      <c r="J40" s="221">
        <v>18.706625905746186</v>
      </c>
    </row>
    <row r="41" spans="1:11" ht="20.399999999999999" x14ac:dyDescent="0.2">
      <c r="A41" s="25" t="s">
        <v>96</v>
      </c>
      <c r="B41" s="102">
        <v>7.2116475421311028</v>
      </c>
      <c r="C41" s="103">
        <f t="shared" si="12"/>
        <v>-0.36896880364620532</v>
      </c>
      <c r="D41" s="103">
        <f t="shared" si="13"/>
        <v>-4.8672665495297753</v>
      </c>
      <c r="E41" s="96">
        <f>IF(B41&lt;I41,-1,IF(B41&gt;J41,1,0))</f>
        <v>0</v>
      </c>
      <c r="F41" s="96"/>
      <c r="G41" s="96"/>
      <c r="H41" s="42">
        <v>7.5806163457773081</v>
      </c>
      <c r="I41" s="221">
        <v>5.5852845930281507</v>
      </c>
      <c r="J41" s="221">
        <v>9.5759480985264656</v>
      </c>
    </row>
    <row r="42" spans="1:11" x14ac:dyDescent="0.2">
      <c r="A42" s="25" t="s">
        <v>97</v>
      </c>
      <c r="B42" s="102">
        <v>12.360065845687446</v>
      </c>
      <c r="C42" s="103">
        <f t="shared" si="12"/>
        <v>0.69796784465160044</v>
      </c>
      <c r="D42" s="103">
        <f t="shared" si="13"/>
        <v>5.9849252217706104</v>
      </c>
      <c r="E42" s="96">
        <f>IF(B42&lt;I42,-1,IF(B42&gt;J42,1,0))</f>
        <v>0</v>
      </c>
      <c r="F42" s="96"/>
      <c r="G42" s="96"/>
      <c r="H42" s="42">
        <v>11.662098001035845</v>
      </c>
      <c r="I42" s="221">
        <v>9.3192536981428837</v>
      </c>
      <c r="J42" s="221">
        <v>14.004942303928807</v>
      </c>
    </row>
    <row r="43" spans="1:11" x14ac:dyDescent="0.2">
      <c r="A43" s="25"/>
      <c r="B43" s="93" t="s">
        <v>242</v>
      </c>
      <c r="C43" s="41"/>
      <c r="D43" s="95"/>
      <c r="E43" s="96"/>
      <c r="F43" s="96"/>
      <c r="G43" s="96"/>
      <c r="H43" s="41"/>
      <c r="I43" s="212"/>
      <c r="J43" s="212"/>
    </row>
    <row r="44" spans="1:11" s="189" customFormat="1" x14ac:dyDescent="0.2">
      <c r="A44" s="89" t="s">
        <v>98</v>
      </c>
      <c r="B44" s="90">
        <v>172262</v>
      </c>
      <c r="C44" s="13">
        <f>B44-H44</f>
        <v>16188</v>
      </c>
      <c r="D44" s="91">
        <f>C44/H44*100</f>
        <v>10.372003024206467</v>
      </c>
      <c r="E44" s="242">
        <f>IF(B44&lt;I44,-1,IF(B44&gt;J44,1,0))</f>
        <v>0</v>
      </c>
      <c r="F44" s="242"/>
      <c r="G44" s="242"/>
      <c r="H44" s="190">
        <v>156074</v>
      </c>
      <c r="I44" s="202">
        <v>138280.75292511418</v>
      </c>
      <c r="J44" s="202">
        <v>173867.24707488582</v>
      </c>
      <c r="K44" s="222"/>
    </row>
    <row r="45" spans="1:11" x14ac:dyDescent="0.2">
      <c r="A45" s="92"/>
      <c r="B45" s="93" t="s">
        <v>242</v>
      </c>
      <c r="C45" s="94"/>
      <c r="D45" s="95"/>
      <c r="E45" s="96"/>
      <c r="F45" s="96"/>
      <c r="G45" s="96"/>
      <c r="H45" s="41"/>
      <c r="I45" s="212"/>
      <c r="J45" s="212"/>
    </row>
    <row r="46" spans="1:11" s="189" customFormat="1" x14ac:dyDescent="0.2">
      <c r="A46" s="101" t="s">
        <v>99</v>
      </c>
      <c r="B46" s="98">
        <v>172262</v>
      </c>
      <c r="C46" s="24">
        <f t="shared" ref="C46:C48" si="14">B46-H46</f>
        <v>16188</v>
      </c>
      <c r="D46" s="99">
        <f t="shared" ref="D46:D48" si="15">C46/H46*100</f>
        <v>10.372003024206467</v>
      </c>
      <c r="E46" s="218">
        <f>IF(B46&lt;I46,-1,IF(B46&gt;J46,1,0))</f>
        <v>0</v>
      </c>
      <c r="F46" s="219">
        <f>+B46-F47</f>
        <v>0</v>
      </c>
      <c r="G46" s="219">
        <f>+C46-G47</f>
        <v>0</v>
      </c>
      <c r="H46" s="190">
        <v>156074</v>
      </c>
      <c r="I46" s="202">
        <v>138280.75292511418</v>
      </c>
      <c r="J46" s="202">
        <v>173867.24707488582</v>
      </c>
    </row>
    <row r="47" spans="1:11" x14ac:dyDescent="0.2">
      <c r="A47" s="100" t="s">
        <v>100</v>
      </c>
      <c r="B47" s="93">
        <v>12478</v>
      </c>
      <c r="C47" s="26">
        <f t="shared" si="14"/>
        <v>1504</v>
      </c>
      <c r="D47" s="95">
        <f t="shared" si="15"/>
        <v>13.705121195553124</v>
      </c>
      <c r="E47" s="96">
        <f>IF(B47&lt;I47,-1,IF(B47&gt;J47,1,0))</f>
        <v>0</v>
      </c>
      <c r="F47" s="93">
        <f>SUM(B47:B48)</f>
        <v>172262</v>
      </c>
      <c r="G47" s="93">
        <f>SUM(C47:C48)</f>
        <v>16188</v>
      </c>
      <c r="H47" s="41">
        <v>10974</v>
      </c>
      <c r="I47" s="205">
        <v>3714.3459408796834</v>
      </c>
      <c r="J47" s="205">
        <v>18233.654059120316</v>
      </c>
    </row>
    <row r="48" spans="1:11" s="237" customFormat="1" x14ac:dyDescent="0.2">
      <c r="A48" s="100" t="s">
        <v>101</v>
      </c>
      <c r="B48" s="93">
        <v>159784</v>
      </c>
      <c r="C48" s="26">
        <f t="shared" si="14"/>
        <v>14684</v>
      </c>
      <c r="D48" s="126">
        <f t="shared" si="15"/>
        <v>10.119917298414887</v>
      </c>
      <c r="E48" s="21">
        <f>IF(B48&lt;I48,-1,IF(B48&gt;J48,1,0))</f>
        <v>1</v>
      </c>
      <c r="F48" s="21"/>
      <c r="G48" s="21"/>
      <c r="H48" s="87">
        <v>145100</v>
      </c>
      <c r="I48" s="205">
        <v>133989.8315917695</v>
      </c>
      <c r="J48" s="205">
        <v>156210.1684082305</v>
      </c>
    </row>
    <row r="49" spans="1:11" s="237" customFormat="1" x14ac:dyDescent="0.2">
      <c r="A49" s="100"/>
      <c r="B49" s="93" t="s">
        <v>242</v>
      </c>
      <c r="C49" s="28"/>
      <c r="D49" s="126"/>
      <c r="E49" s="21"/>
      <c r="F49" s="21"/>
      <c r="G49" s="21"/>
      <c r="H49" s="87"/>
      <c r="I49" s="217"/>
      <c r="J49" s="217"/>
    </row>
    <row r="50" spans="1:11" s="16" customFormat="1" x14ac:dyDescent="0.2">
      <c r="A50" s="101" t="s">
        <v>102</v>
      </c>
      <c r="B50" s="98">
        <v>172262</v>
      </c>
      <c r="C50" s="24">
        <f t="shared" ref="C50:C52" si="16">B50-H50</f>
        <v>16188</v>
      </c>
      <c r="D50" s="174">
        <f t="shared" ref="D50:D52" si="17">C50/H50*100</f>
        <v>10.372003024206467</v>
      </c>
      <c r="E50" s="184">
        <f>IF(B50&lt;I50,-1,IF(B50&gt;J50,1,0))</f>
        <v>0</v>
      </c>
      <c r="F50" s="184"/>
      <c r="G50" s="184"/>
      <c r="H50" s="190">
        <v>156074</v>
      </c>
      <c r="I50" s="202">
        <v>138280.75292511418</v>
      </c>
      <c r="J50" s="202">
        <v>173867.24707488582</v>
      </c>
    </row>
    <row r="51" spans="1:11" s="237" customFormat="1" x14ac:dyDescent="0.2">
      <c r="A51" s="100" t="s">
        <v>23</v>
      </c>
      <c r="B51" s="93">
        <v>112157</v>
      </c>
      <c r="C51" s="26">
        <f t="shared" si="16"/>
        <v>5959</v>
      </c>
      <c r="D51" s="126">
        <f t="shared" si="17"/>
        <v>5.6112167837435738</v>
      </c>
      <c r="E51" s="21">
        <f>IF(B51&lt;I51,-1,IF(B51&gt;J51,1,0))</f>
        <v>0</v>
      </c>
      <c r="F51" s="166">
        <f>+B50-F52</f>
        <v>0</v>
      </c>
      <c r="G51" s="166">
        <f>+C50-G52</f>
        <v>0</v>
      </c>
      <c r="H51" s="87">
        <v>106198</v>
      </c>
      <c r="I51" s="205">
        <v>96033.141331007908</v>
      </c>
      <c r="J51" s="205">
        <v>116362.85866899209</v>
      </c>
      <c r="K51" s="66"/>
    </row>
    <row r="52" spans="1:11" s="237" customFormat="1" x14ac:dyDescent="0.2">
      <c r="A52" s="100" t="s">
        <v>24</v>
      </c>
      <c r="B52" s="93">
        <v>60105</v>
      </c>
      <c r="C52" s="26">
        <f t="shared" si="16"/>
        <v>10229</v>
      </c>
      <c r="D52" s="126">
        <f t="shared" si="17"/>
        <v>20.508861977704708</v>
      </c>
      <c r="E52" s="21">
        <f>IF(B52&lt;I52,-1,IF(B52&gt;J52,1,0))</f>
        <v>1</v>
      </c>
      <c r="F52" s="93">
        <f>SUM(B51:B52)</f>
        <v>172262</v>
      </c>
      <c r="G52" s="93">
        <f>SUM(C51:C52)</f>
        <v>16188</v>
      </c>
      <c r="H52" s="87">
        <v>49876</v>
      </c>
      <c r="I52" s="205">
        <v>39869.53028563971</v>
      </c>
      <c r="J52" s="205">
        <v>59882.46971436029</v>
      </c>
      <c r="K52" s="66"/>
    </row>
    <row r="53" spans="1:11" s="237" customFormat="1" x14ac:dyDescent="0.2">
      <c r="A53" s="100"/>
      <c r="B53" s="93" t="s">
        <v>242</v>
      </c>
      <c r="C53" s="28"/>
      <c r="D53" s="126"/>
      <c r="E53" s="21"/>
      <c r="F53" s="21"/>
      <c r="G53" s="21"/>
      <c r="H53" s="87"/>
      <c r="I53" s="217"/>
      <c r="J53" s="217"/>
    </row>
    <row r="54" spans="1:11" s="16" customFormat="1" ht="12" x14ac:dyDescent="0.2">
      <c r="A54" s="101" t="s">
        <v>124</v>
      </c>
      <c r="B54" s="98">
        <v>172262</v>
      </c>
      <c r="C54" s="24">
        <f t="shared" ref="C54:C59" si="18">B54-H54</f>
        <v>16188</v>
      </c>
      <c r="D54" s="174">
        <f t="shared" ref="D54:D59" si="19">C54/H54*100</f>
        <v>10.372003024206467</v>
      </c>
      <c r="E54" s="184">
        <f t="shared" ref="E54:E58" si="20">IF(B54&lt;I54,-1,IF(B54&gt;J54,1,0))</f>
        <v>0</v>
      </c>
      <c r="F54" s="184"/>
      <c r="G54" s="184"/>
      <c r="H54" s="190">
        <v>156074</v>
      </c>
      <c r="I54" s="202">
        <v>138280.75292511418</v>
      </c>
      <c r="J54" s="202">
        <v>173867.24707488582</v>
      </c>
    </row>
    <row r="55" spans="1:11" s="237" customFormat="1" x14ac:dyDescent="0.2">
      <c r="A55" s="100" t="s">
        <v>86</v>
      </c>
      <c r="B55" s="93">
        <v>29222</v>
      </c>
      <c r="C55" s="26">
        <f t="shared" si="18"/>
        <v>-12770</v>
      </c>
      <c r="D55" s="126">
        <f t="shared" si="19"/>
        <v>-30.410554391312633</v>
      </c>
      <c r="E55" s="21">
        <f t="shared" si="20"/>
        <v>-1</v>
      </c>
      <c r="F55" s="166">
        <f>+B54-F56</f>
        <v>0</v>
      </c>
      <c r="G55" s="166" t="e">
        <f>+C54-G56</f>
        <v>#VALUE!</v>
      </c>
      <c r="H55" s="87">
        <v>41992</v>
      </c>
      <c r="I55" s="205">
        <v>34137.407378977994</v>
      </c>
      <c r="J55" s="205">
        <v>49846.592621022006</v>
      </c>
    </row>
    <row r="56" spans="1:11" s="237" customFormat="1" x14ac:dyDescent="0.2">
      <c r="A56" s="100" t="s">
        <v>87</v>
      </c>
      <c r="B56" s="93">
        <v>91854</v>
      </c>
      <c r="C56" s="26">
        <f t="shared" si="18"/>
        <v>19651</v>
      </c>
      <c r="D56" s="126">
        <f t="shared" si="19"/>
        <v>27.216320651496474</v>
      </c>
      <c r="E56" s="21">
        <f t="shared" si="20"/>
        <v>1</v>
      </c>
      <c r="F56" s="93">
        <f>SUM(B55:B59)</f>
        <v>172262</v>
      </c>
      <c r="G56" s="93" t="e">
        <f>SUM(C55:C59)</f>
        <v>#VALUE!</v>
      </c>
      <c r="H56" s="87">
        <v>72203</v>
      </c>
      <c r="I56" s="205">
        <v>61502.340178426603</v>
      </c>
      <c r="J56" s="205">
        <v>82903.659821573397</v>
      </c>
      <c r="K56" s="66"/>
    </row>
    <row r="57" spans="1:11" s="237" customFormat="1" x14ac:dyDescent="0.2">
      <c r="A57" s="100" t="s">
        <v>88</v>
      </c>
      <c r="B57" s="93">
        <v>22442</v>
      </c>
      <c r="C57" s="26">
        <f t="shared" si="18"/>
        <v>-1294</v>
      </c>
      <c r="D57" s="126">
        <f t="shared" si="19"/>
        <v>-5.4516346477923827</v>
      </c>
      <c r="E57" s="21">
        <f t="shared" si="20"/>
        <v>0</v>
      </c>
      <c r="F57" s="21"/>
      <c r="G57" s="21"/>
      <c r="H57" s="87">
        <v>23736</v>
      </c>
      <c r="I57" s="205">
        <v>15206.094193386236</v>
      </c>
      <c r="J57" s="205">
        <v>32265.905806613766</v>
      </c>
      <c r="K57" s="66"/>
    </row>
    <row r="58" spans="1:11" s="237" customFormat="1" x14ac:dyDescent="0.2">
      <c r="A58" s="100" t="s">
        <v>89</v>
      </c>
      <c r="B58" s="93">
        <v>28744</v>
      </c>
      <c r="C58" s="26">
        <f t="shared" si="18"/>
        <v>10601</v>
      </c>
      <c r="D58" s="126">
        <f t="shared" si="19"/>
        <v>58.430248580719834</v>
      </c>
      <c r="E58" s="21">
        <f t="shared" si="20"/>
        <v>1</v>
      </c>
      <c r="F58" s="21"/>
      <c r="G58" s="21"/>
      <c r="H58" s="87">
        <v>18143</v>
      </c>
      <c r="I58" s="205">
        <v>10987.049458397682</v>
      </c>
      <c r="J58" s="205">
        <v>25298.950541602317</v>
      </c>
      <c r="K58" s="66"/>
    </row>
    <row r="59" spans="1:11" s="237" customFormat="1" x14ac:dyDescent="0.2">
      <c r="A59" s="100" t="s">
        <v>10</v>
      </c>
      <c r="B59" s="93">
        <v>0</v>
      </c>
      <c r="C59" s="26" t="e">
        <f t="shared" si="18"/>
        <v>#VALUE!</v>
      </c>
      <c r="D59" s="126" t="e">
        <f t="shared" si="19"/>
        <v>#VALUE!</v>
      </c>
      <c r="E59" s="21">
        <v>0</v>
      </c>
      <c r="F59" s="21"/>
      <c r="G59" s="21"/>
      <c r="H59" s="87" t="s">
        <v>164</v>
      </c>
      <c r="I59" s="205" t="s">
        <v>164</v>
      </c>
      <c r="J59" s="205" t="s">
        <v>164</v>
      </c>
    </row>
    <row r="60" spans="1:11" s="237" customFormat="1" x14ac:dyDescent="0.2">
      <c r="A60" s="100"/>
      <c r="B60" s="146" t="s">
        <v>242</v>
      </c>
      <c r="C60" s="28"/>
      <c r="D60" s="126"/>
      <c r="E60" s="21"/>
      <c r="F60" s="21"/>
      <c r="G60" s="21"/>
      <c r="H60" s="87"/>
      <c r="I60" s="217"/>
      <c r="J60" s="217"/>
    </row>
    <row r="61" spans="1:11" s="16" customFormat="1" x14ac:dyDescent="0.2">
      <c r="A61" s="101" t="s">
        <v>103</v>
      </c>
      <c r="B61" s="98">
        <v>172262</v>
      </c>
      <c r="C61" s="24">
        <f t="shared" ref="C61:C65" si="21">B61-H61</f>
        <v>16188</v>
      </c>
      <c r="D61" s="174">
        <f t="shared" ref="D61:D65" si="22">C61/H61*100</f>
        <v>10.372003024206467</v>
      </c>
      <c r="E61" s="184">
        <f>IF(B61&lt;I61,-1,IF(B61&gt;J61,1,0))</f>
        <v>0</v>
      </c>
      <c r="F61" s="184"/>
      <c r="G61" s="184"/>
      <c r="H61" s="190">
        <v>156074</v>
      </c>
      <c r="I61" s="202">
        <v>138280.75292511418</v>
      </c>
      <c r="J61" s="202">
        <v>173867.24707488582</v>
      </c>
    </row>
    <row r="62" spans="1:11" s="237" customFormat="1" x14ac:dyDescent="0.2">
      <c r="A62" s="100" t="s">
        <v>66</v>
      </c>
      <c r="B62" s="93">
        <v>35557</v>
      </c>
      <c r="C62" s="26">
        <f t="shared" si="21"/>
        <v>427</v>
      </c>
      <c r="D62" s="126">
        <f t="shared" si="22"/>
        <v>1.2154853401651011</v>
      </c>
      <c r="E62" s="21">
        <f>IF(B62&lt;I62,-1,IF(B62&gt;J62,1,0))</f>
        <v>0</v>
      </c>
      <c r="F62" s="166">
        <f>+B61-F63</f>
        <v>0</v>
      </c>
      <c r="G62" s="166">
        <f>+C61-G63</f>
        <v>0</v>
      </c>
      <c r="H62" s="87">
        <v>35130</v>
      </c>
      <c r="I62" s="205">
        <v>25957.407656900301</v>
      </c>
      <c r="J62" s="205">
        <v>44302.592343099699</v>
      </c>
    </row>
    <row r="63" spans="1:11" s="237" customFormat="1" x14ac:dyDescent="0.2">
      <c r="A63" s="100" t="s">
        <v>56</v>
      </c>
      <c r="B63" s="93">
        <v>21699</v>
      </c>
      <c r="C63" s="26">
        <f t="shared" si="21"/>
        <v>-2063</v>
      </c>
      <c r="D63" s="126">
        <f t="shared" si="22"/>
        <v>-8.6819291305445674</v>
      </c>
      <c r="E63" s="21">
        <f>IF(B63&lt;I63,-1,IF(B63&gt;J63,1,0))</f>
        <v>0</v>
      </c>
      <c r="F63" s="93">
        <f>SUM(B62:B65)</f>
        <v>172262</v>
      </c>
      <c r="G63" s="93">
        <f>SUM(C62:C65)</f>
        <v>16188</v>
      </c>
      <c r="H63" s="87">
        <v>23762</v>
      </c>
      <c r="I63" s="205">
        <v>16800.166913616878</v>
      </c>
      <c r="J63" s="205">
        <v>30723.833086383122</v>
      </c>
    </row>
    <row r="64" spans="1:11" s="237" customFormat="1" x14ac:dyDescent="0.2">
      <c r="A64" s="100" t="s">
        <v>4</v>
      </c>
      <c r="B64" s="93">
        <v>34814</v>
      </c>
      <c r="C64" s="26">
        <f t="shared" si="21"/>
        <v>3083</v>
      </c>
      <c r="D64" s="126">
        <f t="shared" si="22"/>
        <v>9.7160505499353942</v>
      </c>
      <c r="E64" s="21">
        <f>IF(B64&lt;I64,-1,IF(B64&gt;J64,1,0))</f>
        <v>0</v>
      </c>
      <c r="F64" s="21"/>
      <c r="G64" s="21"/>
      <c r="H64" s="87">
        <v>31731</v>
      </c>
      <c r="I64" s="205">
        <v>25544.902522823773</v>
      </c>
      <c r="J64" s="205">
        <v>37917.097477176227</v>
      </c>
    </row>
    <row r="65" spans="1:10" s="237" customFormat="1" ht="12" x14ac:dyDescent="0.2">
      <c r="A65" s="100" t="s">
        <v>125</v>
      </c>
      <c r="B65" s="93">
        <v>80192</v>
      </c>
      <c r="C65" s="26">
        <f t="shared" si="21"/>
        <v>14741</v>
      </c>
      <c r="D65" s="126">
        <f t="shared" si="22"/>
        <v>22.522192174298329</v>
      </c>
      <c r="E65" s="21">
        <f>IF(B65&lt;I65,-1,IF(B65&gt;J65,1,0))</f>
        <v>1</v>
      </c>
      <c r="F65" s="21"/>
      <c r="G65" s="21"/>
      <c r="H65" s="87">
        <v>65451</v>
      </c>
      <c r="I65" s="205">
        <v>53737.029501809237</v>
      </c>
      <c r="J65" s="205">
        <v>77164.970498190756</v>
      </c>
    </row>
    <row r="66" spans="1:10" s="237" customFormat="1" x14ac:dyDescent="0.2">
      <c r="A66" s="100"/>
      <c r="B66" s="146" t="s">
        <v>242</v>
      </c>
      <c r="C66" s="28"/>
      <c r="D66" s="126"/>
      <c r="E66" s="21"/>
      <c r="F66" s="21"/>
      <c r="G66" s="21"/>
      <c r="H66" s="87"/>
      <c r="I66" s="217"/>
      <c r="J66" s="217"/>
    </row>
    <row r="67" spans="1:10" s="16" customFormat="1" ht="12" x14ac:dyDescent="0.2">
      <c r="A67" s="23" t="s">
        <v>126</v>
      </c>
      <c r="B67" s="98">
        <v>172262</v>
      </c>
      <c r="C67" s="24">
        <f t="shared" ref="C67:C72" si="23">B67-H67</f>
        <v>16188</v>
      </c>
      <c r="D67" s="174">
        <f t="shared" ref="D67:D72" si="24">C67/H67*100</f>
        <v>10.372003024206467</v>
      </c>
      <c r="E67" s="184">
        <f t="shared" ref="E67:E71" si="25">IF(B67&lt;I67,-1,IF(B67&gt;J67,1,0))</f>
        <v>0</v>
      </c>
      <c r="F67" s="184"/>
      <c r="G67" s="184"/>
      <c r="H67" s="190">
        <v>156074</v>
      </c>
      <c r="I67" s="202">
        <v>138280.75292511418</v>
      </c>
      <c r="J67" s="202">
        <v>173867.24707488582</v>
      </c>
    </row>
    <row r="68" spans="1:10" s="237" customFormat="1" x14ac:dyDescent="0.2">
      <c r="A68" s="25" t="s">
        <v>91</v>
      </c>
      <c r="B68" s="93">
        <v>104495</v>
      </c>
      <c r="C68" s="26">
        <f t="shared" si="23"/>
        <v>3241</v>
      </c>
      <c r="D68" s="126">
        <f t="shared" si="24"/>
        <v>3.2008612005451638</v>
      </c>
      <c r="E68" s="21">
        <f t="shared" si="25"/>
        <v>0</v>
      </c>
      <c r="F68" s="166">
        <f>+B67-F69</f>
        <v>0</v>
      </c>
      <c r="G68" s="166">
        <f>+C67-G69</f>
        <v>0</v>
      </c>
      <c r="H68" s="87">
        <v>101254</v>
      </c>
      <c r="I68" s="205">
        <v>91174.246613841984</v>
      </c>
      <c r="J68" s="205">
        <v>111333.75338615802</v>
      </c>
    </row>
    <row r="69" spans="1:10" s="237" customFormat="1" x14ac:dyDescent="0.2">
      <c r="A69" s="25" t="s">
        <v>92</v>
      </c>
      <c r="B69" s="93">
        <v>37164</v>
      </c>
      <c r="C69" s="26">
        <f t="shared" si="23"/>
        <v>2115</v>
      </c>
      <c r="D69" s="126">
        <f t="shared" si="24"/>
        <v>6.0344089702987249</v>
      </c>
      <c r="E69" s="21">
        <f t="shared" si="25"/>
        <v>0</v>
      </c>
      <c r="F69" s="93">
        <f>SUM(B68:B72)</f>
        <v>172262</v>
      </c>
      <c r="G69" s="93">
        <f>SUM(C68:C72)</f>
        <v>16188</v>
      </c>
      <c r="H69" s="87">
        <v>35049</v>
      </c>
      <c r="I69" s="205">
        <v>26842.182155272196</v>
      </c>
      <c r="J69" s="205">
        <v>43255.817844727804</v>
      </c>
    </row>
    <row r="70" spans="1:10" x14ac:dyDescent="0.2">
      <c r="A70" s="25" t="s">
        <v>93</v>
      </c>
      <c r="B70" s="93">
        <v>24159</v>
      </c>
      <c r="C70" s="26">
        <f t="shared" si="23"/>
        <v>8973</v>
      </c>
      <c r="D70" s="95">
        <f t="shared" si="24"/>
        <v>59.087317265902804</v>
      </c>
      <c r="E70" s="96">
        <f t="shared" si="25"/>
        <v>1</v>
      </c>
      <c r="F70" s="96"/>
      <c r="G70" s="96"/>
      <c r="H70" s="41">
        <v>15186</v>
      </c>
      <c r="I70" s="205">
        <v>8170.3424976263796</v>
      </c>
      <c r="J70" s="205">
        <v>22201.657502373622</v>
      </c>
    </row>
    <row r="71" spans="1:10" x14ac:dyDescent="0.2">
      <c r="A71" s="25" t="s">
        <v>94</v>
      </c>
      <c r="B71" s="93">
        <v>2879</v>
      </c>
      <c r="C71" s="26">
        <f t="shared" si="23"/>
        <v>1368</v>
      </c>
      <c r="D71" s="95">
        <f t="shared" si="24"/>
        <v>90.536068828590331</v>
      </c>
      <c r="E71" s="96">
        <f t="shared" si="25"/>
        <v>0</v>
      </c>
      <c r="F71" s="96"/>
      <c r="G71" s="96"/>
      <c r="H71" s="41">
        <v>1511</v>
      </c>
      <c r="I71" s="205">
        <v>0</v>
      </c>
      <c r="J71" s="205">
        <v>3051.359507035259</v>
      </c>
    </row>
    <row r="72" spans="1:10" x14ac:dyDescent="0.2">
      <c r="A72" s="25" t="s">
        <v>10</v>
      </c>
      <c r="B72" s="93">
        <v>3565</v>
      </c>
      <c r="C72" s="26">
        <f t="shared" si="23"/>
        <v>491</v>
      </c>
      <c r="D72" s="95">
        <f t="shared" si="24"/>
        <v>15.972674040338322</v>
      </c>
      <c r="E72" s="96">
        <v>0</v>
      </c>
      <c r="F72" s="96"/>
      <c r="G72" s="96"/>
      <c r="H72" s="41">
        <v>3074</v>
      </c>
      <c r="I72" s="205">
        <v>1058.2658258972424</v>
      </c>
      <c r="J72" s="205">
        <v>5089.7341741027576</v>
      </c>
    </row>
    <row r="73" spans="1:10" x14ac:dyDescent="0.2">
      <c r="A73" s="25"/>
      <c r="B73" s="104" t="s">
        <v>242</v>
      </c>
      <c r="C73" s="41"/>
      <c r="D73" s="95"/>
      <c r="E73" s="96"/>
      <c r="F73" s="96"/>
      <c r="G73" s="96"/>
      <c r="H73" s="41"/>
      <c r="I73" s="216"/>
      <c r="J73" s="216"/>
    </row>
    <row r="74" spans="1:10" x14ac:dyDescent="0.2">
      <c r="A74" s="23" t="s">
        <v>104</v>
      </c>
      <c r="B74" s="93" t="s">
        <v>242</v>
      </c>
      <c r="C74" s="41"/>
      <c r="D74" s="95"/>
      <c r="E74" s="96"/>
      <c r="F74" s="96"/>
      <c r="G74" s="96"/>
      <c r="H74" s="41"/>
      <c r="I74" s="216"/>
      <c r="J74" s="216"/>
    </row>
    <row r="75" spans="1:10" x14ac:dyDescent="0.2">
      <c r="A75" s="25" t="s">
        <v>51</v>
      </c>
      <c r="B75" s="102">
        <v>34.89161858099871</v>
      </c>
      <c r="C75" s="103">
        <f t="shared" ref="C75:C78" si="26">B75-H75</f>
        <v>2.9349826262592877</v>
      </c>
      <c r="D75" s="103">
        <f t="shared" ref="D75:D78" si="27">C75/H75*100</f>
        <v>9.184266549258</v>
      </c>
      <c r="E75" s="96">
        <f>IF(B75&lt;I75,-1,IF(B75&gt;J75,1,0))</f>
        <v>0</v>
      </c>
      <c r="F75" s="96"/>
      <c r="G75" s="96"/>
      <c r="H75" s="224">
        <v>31.956635954739422</v>
      </c>
      <c r="I75" s="221">
        <v>26.321892103994323</v>
      </c>
      <c r="J75" s="221">
        <v>37.591379805484522</v>
      </c>
    </row>
    <row r="76" spans="1:10" s="237" customFormat="1" x14ac:dyDescent="0.2">
      <c r="A76" s="25" t="s">
        <v>73</v>
      </c>
      <c r="B76" s="102">
        <v>29.871358744238428</v>
      </c>
      <c r="C76" s="103">
        <f t="shared" si="26"/>
        <v>-5.9667693232167522</v>
      </c>
      <c r="D76" s="103">
        <f t="shared" si="27"/>
        <v>-16.649221499476731</v>
      </c>
      <c r="E76" s="21">
        <f>IF(B76&lt;I76,-1,IF(B76&gt;J76,1,0))</f>
        <v>0</v>
      </c>
      <c r="F76" s="21"/>
      <c r="G76" s="21"/>
      <c r="H76" s="125">
        <v>35.83812806745518</v>
      </c>
      <c r="I76" s="221">
        <v>29.678182757890713</v>
      </c>
      <c r="J76" s="221">
        <v>41.998073377019651</v>
      </c>
    </row>
    <row r="77" spans="1:10" ht="20.399999999999999" x14ac:dyDescent="0.2">
      <c r="A77" s="25" t="s">
        <v>96</v>
      </c>
      <c r="B77" s="102">
        <v>17.980169741440363</v>
      </c>
      <c r="C77" s="103">
        <f t="shared" si="26"/>
        <v>2.4087100492430729</v>
      </c>
      <c r="D77" s="103">
        <f t="shared" si="27"/>
        <v>15.468749217198017</v>
      </c>
      <c r="E77" s="96">
        <f>IF(B77&lt;I77,-1,IF(B77&gt;J77,1,0))</f>
        <v>0</v>
      </c>
      <c r="F77" s="96"/>
      <c r="G77" s="96"/>
      <c r="H77" s="224">
        <v>15.571459692197291</v>
      </c>
      <c r="I77" s="221">
        <v>10.861776040581251</v>
      </c>
      <c r="J77" s="221">
        <v>20.28114334381333</v>
      </c>
    </row>
    <row r="78" spans="1:10" ht="10.8" thickBot="1" x14ac:dyDescent="0.25">
      <c r="A78" s="25" t="s">
        <v>97</v>
      </c>
      <c r="B78" s="105">
        <v>16.686210539759205</v>
      </c>
      <c r="C78" s="103">
        <f t="shared" si="26"/>
        <v>5.0615965745888385</v>
      </c>
      <c r="D78" s="103">
        <f t="shared" si="27"/>
        <v>43.542061609567241</v>
      </c>
      <c r="E78" s="96">
        <f>IF(B78&lt;I78,-1,IF(B78&gt;J78,1,0))</f>
        <v>1</v>
      </c>
      <c r="F78" s="96"/>
      <c r="G78" s="96"/>
      <c r="H78" s="225">
        <v>11.624613965170367</v>
      </c>
      <c r="I78" s="223">
        <v>7.3053943129855021</v>
      </c>
      <c r="J78" s="223">
        <v>15.943833617355233</v>
      </c>
    </row>
    <row r="79" spans="1:10" ht="12.75" customHeight="1" x14ac:dyDescent="0.2">
      <c r="A79" s="371" t="s">
        <v>105</v>
      </c>
      <c r="B79" s="371"/>
      <c r="C79" s="371"/>
      <c r="D79" s="371"/>
      <c r="E79" s="371"/>
      <c r="F79" s="247"/>
      <c r="G79" s="247"/>
    </row>
    <row r="80" spans="1:10" x14ac:dyDescent="0.2">
      <c r="A80" s="372" t="s">
        <v>106</v>
      </c>
      <c r="B80" s="372"/>
      <c r="C80" s="372"/>
      <c r="D80" s="372"/>
      <c r="E80" s="372"/>
      <c r="F80" s="245"/>
      <c r="G80" s="245"/>
    </row>
    <row r="81" spans="1:7" x14ac:dyDescent="0.2">
      <c r="A81" s="373" t="s">
        <v>107</v>
      </c>
      <c r="B81" s="373"/>
      <c r="C81" s="373"/>
      <c r="D81" s="373"/>
      <c r="E81" s="373"/>
      <c r="F81" s="246"/>
      <c r="G81" s="246"/>
    </row>
    <row r="82" spans="1:7" x14ac:dyDescent="0.2">
      <c r="A82" s="374" t="s">
        <v>226</v>
      </c>
      <c r="B82" s="374"/>
      <c r="C82" s="374"/>
      <c r="D82" s="374"/>
      <c r="E82" s="374"/>
      <c r="F82" s="247"/>
      <c r="G82" s="247"/>
    </row>
    <row r="83" spans="1:7" ht="12.75" customHeight="1" x14ac:dyDescent="0.2">
      <c r="A83" s="370" t="s">
        <v>62</v>
      </c>
      <c r="B83" s="370"/>
      <c r="C83" s="370"/>
      <c r="D83" s="370"/>
      <c r="E83" s="370"/>
      <c r="F83" s="244"/>
      <c r="G83" s="244"/>
    </row>
    <row r="84" spans="1:7" ht="11.25" customHeight="1" x14ac:dyDescent="0.2">
      <c r="A84" s="344" t="s">
        <v>263</v>
      </c>
      <c r="B84" s="344"/>
      <c r="C84" s="344"/>
      <c r="D84" s="344"/>
      <c r="E84" s="344"/>
      <c r="F84" s="238"/>
      <c r="G84" s="238"/>
    </row>
    <row r="85" spans="1:7" hidden="1" x14ac:dyDescent="0.2">
      <c r="A85" s="67">
        <v>1</v>
      </c>
      <c r="B85" s="67">
        <v>-1</v>
      </c>
      <c r="C85" s="67">
        <v>0</v>
      </c>
    </row>
  </sheetData>
  <mergeCells count="16">
    <mergeCell ref="A84:E84"/>
    <mergeCell ref="A1:E1"/>
    <mergeCell ref="A2:E2"/>
    <mergeCell ref="A3:E3"/>
    <mergeCell ref="H3:J3"/>
    <mergeCell ref="A4:A5"/>
    <mergeCell ref="C4:D4"/>
    <mergeCell ref="E4:E5"/>
    <mergeCell ref="H4:H5"/>
    <mergeCell ref="I4:J4"/>
    <mergeCell ref="F5:G5"/>
    <mergeCell ref="A79:E79"/>
    <mergeCell ref="A80:E80"/>
    <mergeCell ref="A81:E81"/>
    <mergeCell ref="A82:E82"/>
    <mergeCell ref="A83:E83"/>
  </mergeCells>
  <conditionalFormatting sqref="A85:C85 E75:G78 E70:G72 E61:E65 E54:E59 E50:E52 E46:E48 E44:G44 E39:G42 E27:G29 E16:G16 E11:G12 E7 E9:E10 E14:E15 E18:E19 E25:E26 E31:E32 E67:E69 E20:G23 E33:G36">
    <cfRule type="iconSet" priority="3">
      <iconSet iconSet="3Arrows" showValue="0">
        <cfvo type="percent" val="0"/>
        <cfvo type="percent" val="33"/>
        <cfvo type="percent" val="67"/>
      </iconSet>
    </cfRule>
  </conditionalFormatting>
  <conditionalFormatting sqref="F64:G66 F57:G60 F53:G53 F48:G49">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I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65" sqref="A65"/>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6" width="6.33203125" style="230" customWidth="1"/>
    <col min="7" max="9" width="11.44140625" style="10" customWidth="1"/>
    <col min="10" max="16384" width="11.44140625" style="10"/>
  </cols>
  <sheetData>
    <row r="1" spans="1:9" x14ac:dyDescent="0.2">
      <c r="A1" s="348" t="s">
        <v>109</v>
      </c>
      <c r="B1" s="348"/>
      <c r="C1" s="348"/>
      <c r="D1" s="348"/>
      <c r="E1" s="348"/>
      <c r="F1" s="181"/>
    </row>
    <row r="2" spans="1:9" ht="15" customHeight="1" x14ac:dyDescent="0.2">
      <c r="A2" s="348" t="s">
        <v>163</v>
      </c>
      <c r="B2" s="348"/>
      <c r="C2" s="348"/>
      <c r="D2" s="348"/>
      <c r="E2" s="348"/>
      <c r="F2" s="181"/>
    </row>
    <row r="3" spans="1:9" ht="10.8" thickBot="1" x14ac:dyDescent="0.25">
      <c r="A3" s="349" t="str">
        <f>+'C1 total'!A3</f>
        <v>I Trimestre 2022</v>
      </c>
      <c r="B3" s="349"/>
      <c r="C3" s="349"/>
      <c r="D3" s="349"/>
      <c r="E3" s="349"/>
      <c r="F3" s="181"/>
      <c r="G3" s="345" t="s">
        <v>229</v>
      </c>
      <c r="H3" s="345"/>
      <c r="I3" s="345"/>
    </row>
    <row r="4" spans="1:9" ht="12.75" customHeight="1" x14ac:dyDescent="0.2">
      <c r="A4" s="340" t="s">
        <v>116</v>
      </c>
      <c r="B4" s="3" t="str">
        <f>+'C1 total'!B4</f>
        <v>I 2022</v>
      </c>
      <c r="C4" s="339" t="s">
        <v>74</v>
      </c>
      <c r="D4" s="339"/>
      <c r="E4" s="352" t="s">
        <v>108</v>
      </c>
      <c r="F4" s="147"/>
      <c r="G4" s="346" t="s">
        <v>227</v>
      </c>
      <c r="H4" s="350" t="s">
        <v>75</v>
      </c>
      <c r="I4" s="351"/>
    </row>
    <row r="5" spans="1:9" ht="10.8" thickBot="1" x14ac:dyDescent="0.25">
      <c r="A5" s="341"/>
      <c r="B5" s="6" t="str">
        <f>+'C1 total'!B5</f>
        <v>Ene - Mar</v>
      </c>
      <c r="C5" s="6" t="s">
        <v>49</v>
      </c>
      <c r="D5" s="6" t="s">
        <v>48</v>
      </c>
      <c r="E5" s="353"/>
      <c r="F5" s="147"/>
      <c r="G5" s="347"/>
      <c r="H5" s="201" t="s">
        <v>76</v>
      </c>
      <c r="I5" s="201" t="s">
        <v>77</v>
      </c>
    </row>
    <row r="6" spans="1:9" x14ac:dyDescent="0.2">
      <c r="A6" s="70"/>
      <c r="B6" s="48"/>
    </row>
    <row r="7" spans="1:9" x14ac:dyDescent="0.2">
      <c r="A7" s="72" t="s">
        <v>1</v>
      </c>
      <c r="B7" s="108">
        <v>475700.21317499393</v>
      </c>
      <c r="C7" s="13">
        <f>B7-G7</f>
        <v>40023.035748322261</v>
      </c>
      <c r="D7" s="109">
        <f>C7/G7*100</f>
        <v>9.1863971357688321</v>
      </c>
      <c r="E7" s="106">
        <f>IF(B7&lt;H7,-1,IF(B7&gt;I7,1,0))</f>
        <v>1</v>
      </c>
      <c r="F7" s="231"/>
      <c r="G7" s="190">
        <v>435677.17742667167</v>
      </c>
      <c r="H7" s="202">
        <v>415301.07124378555</v>
      </c>
      <c r="I7" s="202">
        <v>456053.28360955778</v>
      </c>
    </row>
    <row r="8" spans="1:9" x14ac:dyDescent="0.2">
      <c r="A8" s="74"/>
      <c r="B8" s="110"/>
      <c r="C8" s="94"/>
      <c r="D8" s="95"/>
      <c r="E8" s="107"/>
      <c r="F8" s="232"/>
      <c r="G8" s="41"/>
      <c r="H8" s="212"/>
      <c r="I8" s="212"/>
    </row>
    <row r="9" spans="1:9" x14ac:dyDescent="0.2">
      <c r="A9" s="76" t="s">
        <v>2</v>
      </c>
      <c r="B9" s="111">
        <v>306846.89379330236</v>
      </c>
      <c r="C9" s="24">
        <f t="shared" ref="C9:C10" si="0">B9-G9</f>
        <v>-10389.344805107976</v>
      </c>
      <c r="D9" s="95">
        <f t="shared" ref="D9:D10" si="1">C9/G9*100</f>
        <v>-3.2749552355712606</v>
      </c>
      <c r="E9" s="107">
        <f>IF(B9&lt;H9,-1,IF(B9&gt;I9,1,0))</f>
        <v>0</v>
      </c>
      <c r="F9" s="232"/>
      <c r="G9" s="190">
        <v>317236.23859841033</v>
      </c>
      <c r="H9" s="204">
        <v>250123.53841163326</v>
      </c>
      <c r="I9" s="204">
        <v>384348.9387851893</v>
      </c>
    </row>
    <row r="10" spans="1:9" x14ac:dyDescent="0.2">
      <c r="A10" s="78" t="s">
        <v>56</v>
      </c>
      <c r="B10" s="110">
        <v>306846.89379330236</v>
      </c>
      <c r="C10" s="26">
        <f t="shared" si="0"/>
        <v>-10389.344805107976</v>
      </c>
      <c r="D10" s="95">
        <f t="shared" si="1"/>
        <v>-3.2749552355712606</v>
      </c>
      <c r="E10" s="107">
        <f>IF(B10&lt;H10,-1,IF(B10&gt;I10,1,0))</f>
        <v>0</v>
      </c>
      <c r="F10" s="232"/>
      <c r="G10" s="41">
        <v>317236.23859841033</v>
      </c>
      <c r="H10" s="205">
        <v>250123.53841163326</v>
      </c>
      <c r="I10" s="205">
        <v>384348.9387851893</v>
      </c>
    </row>
    <row r="11" spans="1:9" x14ac:dyDescent="0.2">
      <c r="A11" s="78"/>
      <c r="B11" s="110"/>
      <c r="C11" s="112"/>
      <c r="D11" s="95"/>
      <c r="E11" s="107"/>
      <c r="F11" s="232"/>
      <c r="G11" s="41" t="s">
        <v>242</v>
      </c>
      <c r="H11" s="212"/>
      <c r="I11" s="212"/>
    </row>
    <row r="12" spans="1:9" x14ac:dyDescent="0.2">
      <c r="A12" s="76" t="s">
        <v>3</v>
      </c>
      <c r="B12" s="111">
        <v>413746.93966119952</v>
      </c>
      <c r="C12" s="24">
        <f>B12-G12</f>
        <v>10198.218033253856</v>
      </c>
      <c r="D12" s="95">
        <f t="shared" ref="D12:D15" si="2">C12/G12*100</f>
        <v>2.5271342682275098</v>
      </c>
      <c r="E12" s="107">
        <f>IF(B12&lt;H12,-1,IF(B12&gt;I12,1,0))</f>
        <v>0</v>
      </c>
      <c r="F12" s="232"/>
      <c r="G12" s="190">
        <v>403548.72162794566</v>
      </c>
      <c r="H12" s="204">
        <v>355383.62925513164</v>
      </c>
      <c r="I12" s="204">
        <v>451713.81400076096</v>
      </c>
    </row>
    <row r="13" spans="1:9" x14ac:dyDescent="0.2">
      <c r="A13" s="78" t="s">
        <v>4</v>
      </c>
      <c r="B13" s="110">
        <v>410285.90738308837</v>
      </c>
      <c r="C13" s="26">
        <f>B13-G13</f>
        <v>9145.3099765374209</v>
      </c>
      <c r="D13" s="95">
        <f t="shared" si="2"/>
        <v>2.2798265834132874</v>
      </c>
      <c r="E13" s="107">
        <f>IF(B13&lt;H13,-1,IF(B13&gt;I13,1,0))</f>
        <v>0</v>
      </c>
      <c r="F13" s="232"/>
      <c r="G13" s="41">
        <v>401140.59740655095</v>
      </c>
      <c r="H13" s="205">
        <v>329296.22889065987</v>
      </c>
      <c r="I13" s="205">
        <v>472984.96592244192</v>
      </c>
    </row>
    <row r="14" spans="1:9" x14ac:dyDescent="0.2">
      <c r="A14" s="78" t="s">
        <v>5</v>
      </c>
      <c r="B14" s="110">
        <v>360295.55490340089</v>
      </c>
      <c r="C14" s="26">
        <f t="shared" ref="C14:C15" si="3">B14-G14</f>
        <v>54197.628046841244</v>
      </c>
      <c r="D14" s="95">
        <f t="shared" si="2"/>
        <v>17.70597684323382</v>
      </c>
      <c r="E14" s="107">
        <f>IF(B14&lt;H14,-1,IF(B14&gt;I14,1,0))</f>
        <v>1</v>
      </c>
      <c r="F14" s="232"/>
      <c r="G14" s="41">
        <v>306097.92685655964</v>
      </c>
      <c r="H14" s="205">
        <v>279692.06032452348</v>
      </c>
      <c r="I14" s="205">
        <v>332503.7933885958</v>
      </c>
    </row>
    <row r="15" spans="1:9" ht="12" x14ac:dyDescent="0.2">
      <c r="A15" s="78" t="s">
        <v>127</v>
      </c>
      <c r="B15" s="110">
        <v>694632.30222948</v>
      </c>
      <c r="C15" s="26">
        <f t="shared" si="3"/>
        <v>-162797.82306572085</v>
      </c>
      <c r="D15" s="95">
        <f t="shared" si="2"/>
        <v>-18.986716032361457</v>
      </c>
      <c r="E15" s="107">
        <f>IF(B15&lt;H15,-1,IF(B15&gt;I15,1,0))</f>
        <v>0</v>
      </c>
      <c r="F15" s="232"/>
      <c r="G15" s="41">
        <v>857430.12529520085</v>
      </c>
      <c r="H15" s="205">
        <v>684478.61801112245</v>
      </c>
      <c r="I15" s="205">
        <v>1030381.632579279</v>
      </c>
    </row>
    <row r="16" spans="1:9" s="173" customFormat="1" x14ac:dyDescent="0.2">
      <c r="A16" s="78"/>
      <c r="B16" s="110"/>
      <c r="C16" s="112"/>
      <c r="D16" s="126"/>
      <c r="E16" s="127"/>
      <c r="F16" s="233"/>
      <c r="G16" s="87" t="s">
        <v>242</v>
      </c>
      <c r="H16" s="217"/>
      <c r="I16" s="217"/>
    </row>
    <row r="17" spans="1:9" s="173" customFormat="1" x14ac:dyDescent="0.2">
      <c r="A17" s="76" t="s">
        <v>50</v>
      </c>
      <c r="B17" s="111">
        <v>514771.37325026887</v>
      </c>
      <c r="C17" s="24">
        <f t="shared" ref="C17:C26" si="4">B17-G17</f>
        <v>47765.832226926927</v>
      </c>
      <c r="D17" s="126">
        <f t="shared" ref="D17:D26" si="5">C17/G17*100</f>
        <v>10.228108240912604</v>
      </c>
      <c r="E17" s="127">
        <f t="shared" ref="E17:E38" si="6">IF(B17&lt;H17,-1,IF(B17&gt;I17,1,0))</f>
        <v>1</v>
      </c>
      <c r="F17" s="233"/>
      <c r="G17" s="211">
        <v>467005.54102334194</v>
      </c>
      <c r="H17" s="204">
        <v>442937.53292371484</v>
      </c>
      <c r="I17" s="204">
        <v>491073.54912296834</v>
      </c>
    </row>
    <row r="18" spans="1:9" s="173" customFormat="1" x14ac:dyDescent="0.2">
      <c r="A18" s="78" t="s">
        <v>66</v>
      </c>
      <c r="B18" s="110">
        <v>361149.34122756991</v>
      </c>
      <c r="C18" s="26">
        <f t="shared" si="4"/>
        <v>17229.434502631542</v>
      </c>
      <c r="D18" s="126">
        <f t="shared" si="5"/>
        <v>5.009722951690426</v>
      </c>
      <c r="E18" s="127">
        <f t="shared" si="6"/>
        <v>0</v>
      </c>
      <c r="F18" s="233"/>
      <c r="G18" s="87">
        <v>343919.90672493837</v>
      </c>
      <c r="H18" s="205">
        <v>308647.95372351323</v>
      </c>
      <c r="I18" s="205">
        <v>379191.85972636373</v>
      </c>
    </row>
    <row r="19" spans="1:9" s="173" customFormat="1" x14ac:dyDescent="0.2">
      <c r="A19" s="78" t="s">
        <v>6</v>
      </c>
      <c r="B19" s="110">
        <v>522924.0683085295</v>
      </c>
      <c r="C19" s="26">
        <f t="shared" si="4"/>
        <v>209919.99818521627</v>
      </c>
      <c r="D19" s="126">
        <f t="shared" si="5"/>
        <v>67.066219970403182</v>
      </c>
      <c r="E19" s="127">
        <f t="shared" si="6"/>
        <v>1</v>
      </c>
      <c r="F19" s="233"/>
      <c r="G19" s="87">
        <v>313004.07012331323</v>
      </c>
      <c r="H19" s="205">
        <v>278357.00489278941</v>
      </c>
      <c r="I19" s="205">
        <v>347651.13535383728</v>
      </c>
    </row>
    <row r="20" spans="1:9" s="173" customFormat="1" x14ac:dyDescent="0.2">
      <c r="A20" s="78" t="s">
        <v>67</v>
      </c>
      <c r="B20" s="110">
        <v>349351.22432313673</v>
      </c>
      <c r="C20" s="26">
        <f t="shared" si="4"/>
        <v>104798.63048130614</v>
      </c>
      <c r="D20" s="126">
        <f t="shared" si="5"/>
        <v>42.853207498214807</v>
      </c>
      <c r="E20" s="127">
        <f t="shared" si="6"/>
        <v>1</v>
      </c>
      <c r="F20" s="233"/>
      <c r="G20" s="87">
        <v>244552.59384183059</v>
      </c>
      <c r="H20" s="205">
        <v>220969.30406296856</v>
      </c>
      <c r="I20" s="205">
        <v>268135.88362069236</v>
      </c>
    </row>
    <row r="21" spans="1:9" s="173" customFormat="1" x14ac:dyDescent="0.2">
      <c r="A21" s="78" t="s">
        <v>68</v>
      </c>
      <c r="B21" s="110">
        <v>1028989.8194769504</v>
      </c>
      <c r="C21" s="26">
        <f t="shared" si="4"/>
        <v>245022.72646175767</v>
      </c>
      <c r="D21" s="126">
        <f t="shared" si="5"/>
        <v>31.254210622461585</v>
      </c>
      <c r="E21" s="127">
        <f t="shared" si="6"/>
        <v>1</v>
      </c>
      <c r="F21" s="233"/>
      <c r="G21" s="87">
        <v>783967.09301519278</v>
      </c>
      <c r="H21" s="205">
        <v>653945.03215193376</v>
      </c>
      <c r="I21" s="205">
        <v>913989.15387845272</v>
      </c>
    </row>
    <row r="22" spans="1:9" s="173" customFormat="1" ht="20.399999999999999" x14ac:dyDescent="0.2">
      <c r="A22" s="78" t="s">
        <v>58</v>
      </c>
      <c r="B22" s="110">
        <v>451072.55451670662</v>
      </c>
      <c r="C22" s="26">
        <f t="shared" si="4"/>
        <v>11392.112526589597</v>
      </c>
      <c r="D22" s="126">
        <f t="shared" si="5"/>
        <v>2.5909982429570215</v>
      </c>
      <c r="E22" s="127">
        <f t="shared" si="6"/>
        <v>0</v>
      </c>
      <c r="F22" s="233"/>
      <c r="G22" s="227">
        <v>439680.44199011702</v>
      </c>
      <c r="H22" s="205">
        <v>388569.68747298518</v>
      </c>
      <c r="I22" s="205">
        <v>490791.19650724967</v>
      </c>
    </row>
    <row r="23" spans="1:9" s="173" customFormat="1" x14ac:dyDescent="0.2">
      <c r="A23" s="78" t="s">
        <v>57</v>
      </c>
      <c r="B23" s="110">
        <v>1032265.4074913204</v>
      </c>
      <c r="C23" s="26">
        <f t="shared" si="4"/>
        <v>52457.099826471996</v>
      </c>
      <c r="D23" s="126">
        <f t="shared" si="5"/>
        <v>5.3538125178272509</v>
      </c>
      <c r="E23" s="127">
        <f t="shared" si="6"/>
        <v>0</v>
      </c>
      <c r="F23" s="233"/>
      <c r="G23" s="87">
        <v>979808.3076648484</v>
      </c>
      <c r="H23" s="205">
        <v>861616.17581922677</v>
      </c>
      <c r="I23" s="205">
        <v>1098000.4395104679</v>
      </c>
    </row>
    <row r="24" spans="1:9" s="173" customFormat="1" x14ac:dyDescent="0.2">
      <c r="A24" s="78" t="s">
        <v>38</v>
      </c>
      <c r="B24" s="110">
        <v>876143.00094399066</v>
      </c>
      <c r="C24" s="26">
        <f t="shared" si="4"/>
        <v>35576.603516594507</v>
      </c>
      <c r="D24" s="126">
        <f t="shared" si="5"/>
        <v>4.2324560707492989</v>
      </c>
      <c r="E24" s="127">
        <f t="shared" si="6"/>
        <v>0</v>
      </c>
      <c r="F24" s="233"/>
      <c r="G24" s="87">
        <v>840566.39742739615</v>
      </c>
      <c r="H24" s="205">
        <v>783913.15924870351</v>
      </c>
      <c r="I24" s="205">
        <v>897219.63560608786</v>
      </c>
    </row>
    <row r="25" spans="1:9" s="173" customFormat="1" ht="12" x14ac:dyDescent="0.2">
      <c r="A25" s="78" t="s">
        <v>128</v>
      </c>
      <c r="B25" s="110">
        <v>409183.19649090624</v>
      </c>
      <c r="C25" s="26">
        <f t="shared" si="4"/>
        <v>20563.756463752012</v>
      </c>
      <c r="D25" s="126">
        <f t="shared" si="5"/>
        <v>5.2914893970088448</v>
      </c>
      <c r="E25" s="127">
        <f t="shared" si="6"/>
        <v>0</v>
      </c>
      <c r="F25" s="233"/>
      <c r="G25" s="87">
        <v>388619.44002715423</v>
      </c>
      <c r="H25" s="205">
        <v>320279.85149961943</v>
      </c>
      <c r="I25" s="205">
        <v>456959.02855468926</v>
      </c>
    </row>
    <row r="26" spans="1:9" x14ac:dyDescent="0.2">
      <c r="A26" s="78" t="s">
        <v>59</v>
      </c>
      <c r="B26" s="110">
        <v>185997.69749050291</v>
      </c>
      <c r="C26" s="26">
        <f t="shared" si="4"/>
        <v>1366.9559354070225</v>
      </c>
      <c r="D26" s="95">
        <f t="shared" si="5"/>
        <v>0.74037287826150422</v>
      </c>
      <c r="E26" s="107">
        <f t="shared" si="6"/>
        <v>0</v>
      </c>
      <c r="F26" s="232"/>
      <c r="G26" s="41">
        <v>184630.74155509588</v>
      </c>
      <c r="H26" s="205">
        <v>158554.11243077682</v>
      </c>
      <c r="I26" s="205">
        <v>210707.37067941512</v>
      </c>
    </row>
    <row r="27" spans="1:9" x14ac:dyDescent="0.2">
      <c r="A27" s="78"/>
      <c r="B27" s="110"/>
      <c r="C27" s="113"/>
      <c r="D27" s="95"/>
      <c r="E27" s="107"/>
      <c r="F27" s="232"/>
      <c r="G27" s="41"/>
      <c r="H27" s="212"/>
      <c r="I27" s="212"/>
    </row>
    <row r="28" spans="1:9" x14ac:dyDescent="0.2">
      <c r="A28" s="72" t="s">
        <v>215</v>
      </c>
      <c r="B28" s="108">
        <v>475700.21317499393</v>
      </c>
      <c r="C28" s="13">
        <f>B28-G28</f>
        <v>40023.035748322261</v>
      </c>
      <c r="D28" s="109">
        <f>C28/G28*100</f>
        <v>9.1863971357688321</v>
      </c>
      <c r="E28" s="106">
        <f t="shared" si="6"/>
        <v>1</v>
      </c>
      <c r="F28" s="231"/>
      <c r="G28" s="190">
        <v>435677.17742667167</v>
      </c>
      <c r="H28" s="204">
        <v>415301.07124378555</v>
      </c>
      <c r="I28" s="204">
        <v>456053.28360955778</v>
      </c>
    </row>
    <row r="29" spans="1:9" x14ac:dyDescent="0.2">
      <c r="A29" s="78"/>
      <c r="B29" s="110"/>
      <c r="C29" s="113"/>
      <c r="D29" s="95"/>
      <c r="E29" s="107"/>
      <c r="F29" s="232"/>
      <c r="G29" s="41"/>
      <c r="H29" s="205"/>
      <c r="I29" s="205"/>
    </row>
    <row r="30" spans="1:9" ht="12" x14ac:dyDescent="0.2">
      <c r="A30" s="169" t="s">
        <v>219</v>
      </c>
      <c r="B30" s="110">
        <v>2625912.983311573</v>
      </c>
      <c r="C30" s="26">
        <f t="shared" ref="C30:C38" si="7">B30-G30</f>
        <v>141554.13374578999</v>
      </c>
      <c r="D30" s="95">
        <f t="shared" ref="D30:D38" si="8">C30/G30*100</f>
        <v>5.6978134930278239</v>
      </c>
      <c r="E30" s="107">
        <f t="shared" si="6"/>
        <v>0</v>
      </c>
      <c r="F30" s="232"/>
      <c r="G30" s="41">
        <v>2484358.849565783</v>
      </c>
      <c r="H30" s="205">
        <v>1872565.8646353809</v>
      </c>
      <c r="I30" s="205">
        <v>3096151.8344961861</v>
      </c>
    </row>
    <row r="31" spans="1:9" x14ac:dyDescent="0.2">
      <c r="A31" s="84" t="s">
        <v>204</v>
      </c>
      <c r="B31" s="110">
        <v>1125043.152062587</v>
      </c>
      <c r="C31" s="26">
        <f t="shared" si="7"/>
        <v>32587.087992138928</v>
      </c>
      <c r="D31" s="95">
        <f t="shared" si="8"/>
        <v>2.9829197771781071</v>
      </c>
      <c r="E31" s="107">
        <f t="shared" si="6"/>
        <v>0</v>
      </c>
      <c r="F31" s="232"/>
      <c r="G31" s="41">
        <v>1092456.064070448</v>
      </c>
      <c r="H31" s="205">
        <v>1028929.86708285</v>
      </c>
      <c r="I31" s="205">
        <v>1155982.2610580414</v>
      </c>
    </row>
    <row r="32" spans="1:9" x14ac:dyDescent="0.2">
      <c r="A32" s="84" t="s">
        <v>205</v>
      </c>
      <c r="B32" s="110">
        <v>648357.85084949015</v>
      </c>
      <c r="C32" s="26">
        <f t="shared" si="7"/>
        <v>58165.935142993345</v>
      </c>
      <c r="D32" s="95">
        <f t="shared" si="8"/>
        <v>9.8554272932330953</v>
      </c>
      <c r="E32" s="107">
        <f t="shared" si="6"/>
        <v>1</v>
      </c>
      <c r="F32" s="232"/>
      <c r="G32" s="41">
        <v>590191.9157064968</v>
      </c>
      <c r="H32" s="205">
        <v>546430.95688603539</v>
      </c>
      <c r="I32" s="205">
        <v>633952.87452695845</v>
      </c>
    </row>
    <row r="33" spans="1:9" x14ac:dyDescent="0.2">
      <c r="A33" s="84" t="s">
        <v>206</v>
      </c>
      <c r="B33" s="110">
        <v>435003.67441805382</v>
      </c>
      <c r="C33" s="26">
        <f t="shared" si="7"/>
        <v>-20682.53950045543</v>
      </c>
      <c r="D33" s="95">
        <f t="shared" si="8"/>
        <v>-4.5387678777032541</v>
      </c>
      <c r="E33" s="107">
        <f t="shared" si="6"/>
        <v>0</v>
      </c>
      <c r="F33" s="232"/>
      <c r="G33" s="41">
        <v>455686.21391850925</v>
      </c>
      <c r="H33" s="205">
        <v>429505.34860499052</v>
      </c>
      <c r="I33" s="205">
        <v>481867.0792320281</v>
      </c>
    </row>
    <row r="34" spans="1:9" ht="20.399999999999999" x14ac:dyDescent="0.2">
      <c r="A34" s="84" t="s">
        <v>207</v>
      </c>
      <c r="B34" s="110">
        <v>329734.76794011029</v>
      </c>
      <c r="C34" s="26">
        <f t="shared" si="7"/>
        <v>22674.810871682304</v>
      </c>
      <c r="D34" s="95">
        <f t="shared" si="8"/>
        <v>7.3844896899497856</v>
      </c>
      <c r="E34" s="107">
        <f t="shared" si="6"/>
        <v>1</v>
      </c>
      <c r="F34" s="232"/>
      <c r="G34" s="228">
        <v>307059.95706842799</v>
      </c>
      <c r="H34" s="205">
        <v>290752.76795228815</v>
      </c>
      <c r="I34" s="205">
        <v>323367.14618456806</v>
      </c>
    </row>
    <row r="35" spans="1:9" ht="20.399999999999999" x14ac:dyDescent="0.2">
      <c r="A35" s="84" t="s">
        <v>208</v>
      </c>
      <c r="B35" s="110">
        <v>253517.13887811292</v>
      </c>
      <c r="C35" s="26">
        <f t="shared" si="7"/>
        <v>-81244.018412844714</v>
      </c>
      <c r="D35" s="95">
        <f t="shared" si="8"/>
        <v>-24.269248878904872</v>
      </c>
      <c r="E35" s="107">
        <f t="shared" si="6"/>
        <v>0</v>
      </c>
      <c r="F35" s="232"/>
      <c r="G35" s="228">
        <v>334761.15729095764</v>
      </c>
      <c r="H35" s="205">
        <v>110127.87962007712</v>
      </c>
      <c r="I35" s="205">
        <v>559394.43496183841</v>
      </c>
    </row>
    <row r="36" spans="1:9" ht="20.399999999999999" x14ac:dyDescent="0.2">
      <c r="A36" s="84" t="s">
        <v>209</v>
      </c>
      <c r="B36" s="110">
        <v>291414.46579694271</v>
      </c>
      <c r="C36" s="26">
        <f t="shared" si="7"/>
        <v>32633.590334725042</v>
      </c>
      <c r="D36" s="95">
        <f t="shared" si="8"/>
        <v>12.610510833320676</v>
      </c>
      <c r="E36" s="107">
        <f t="shared" si="6"/>
        <v>1</v>
      </c>
      <c r="F36" s="232"/>
      <c r="G36" s="228">
        <v>258780.87546221766</v>
      </c>
      <c r="H36" s="205">
        <v>234279.59092477715</v>
      </c>
      <c r="I36" s="205">
        <v>283282.15999965771</v>
      </c>
    </row>
    <row r="37" spans="1:9" ht="20.399999999999999" x14ac:dyDescent="0.2">
      <c r="A37" s="84" t="s">
        <v>210</v>
      </c>
      <c r="B37" s="110">
        <v>354634.00241647416</v>
      </c>
      <c r="C37" s="26">
        <f t="shared" si="7"/>
        <v>35657.552112835867</v>
      </c>
      <c r="D37" s="95">
        <f t="shared" si="8"/>
        <v>11.17874127663435</v>
      </c>
      <c r="E37" s="107">
        <f t="shared" si="6"/>
        <v>1</v>
      </c>
      <c r="F37" s="232"/>
      <c r="G37" s="228">
        <v>318976.4503036383</v>
      </c>
      <c r="H37" s="205">
        <v>294786.37222988851</v>
      </c>
      <c r="I37" s="205">
        <v>343166.52837738831</v>
      </c>
    </row>
    <row r="38" spans="1:9" x14ac:dyDescent="0.2">
      <c r="A38" s="169" t="s">
        <v>211</v>
      </c>
      <c r="B38" s="110">
        <v>257610.34477851095</v>
      </c>
      <c r="C38" s="26">
        <f t="shared" si="7"/>
        <v>11501.507583230006</v>
      </c>
      <c r="D38" s="95">
        <f t="shared" si="8"/>
        <v>4.6733419710986892</v>
      </c>
      <c r="E38" s="107">
        <f t="shared" si="6"/>
        <v>1</v>
      </c>
      <c r="F38" s="232"/>
      <c r="G38" s="41">
        <v>246108.83719528094</v>
      </c>
      <c r="H38" s="205">
        <v>236590.34669889917</v>
      </c>
      <c r="I38" s="205">
        <v>255627.32769166317</v>
      </c>
    </row>
    <row r="39" spans="1:9" x14ac:dyDescent="0.2">
      <c r="A39" s="78" t="s">
        <v>10</v>
      </c>
      <c r="B39" s="110"/>
      <c r="C39" s="113"/>
      <c r="D39" s="95"/>
      <c r="E39" s="107"/>
      <c r="F39" s="232"/>
      <c r="G39" s="41">
        <v>518791.86889567989</v>
      </c>
      <c r="H39" s="205">
        <v>38776.034365739382</v>
      </c>
      <c r="I39" s="205">
        <v>998807.70342562022</v>
      </c>
    </row>
    <row r="40" spans="1:9" x14ac:dyDescent="0.2">
      <c r="A40" s="72" t="s">
        <v>212</v>
      </c>
      <c r="B40" s="108">
        <v>475700.21317499393</v>
      </c>
      <c r="C40" s="13">
        <f>B40-G40</f>
        <v>40023.035748322261</v>
      </c>
      <c r="D40" s="109">
        <f>C40/G40*100</f>
        <v>9.1863971357688321</v>
      </c>
      <c r="E40" s="106">
        <f>IF(B40&lt;H40,-1,IF(B40&gt;I40,1,0))</f>
        <v>1</v>
      </c>
      <c r="F40" s="231"/>
      <c r="G40" s="190">
        <v>435677.17742667167</v>
      </c>
      <c r="H40" s="202">
        <v>415301.07124378555</v>
      </c>
      <c r="I40" s="202">
        <v>456053.28360955778</v>
      </c>
    </row>
    <row r="41" spans="1:9" x14ac:dyDescent="0.2">
      <c r="A41" s="74"/>
      <c r="B41" s="110"/>
      <c r="C41" s="112"/>
      <c r="D41" s="95"/>
      <c r="E41" s="107"/>
      <c r="F41" s="232"/>
      <c r="G41" s="294"/>
      <c r="H41" s="294"/>
      <c r="I41" s="294"/>
    </row>
    <row r="42" spans="1:9" ht="12" x14ac:dyDescent="0.2">
      <c r="A42" s="84" t="s">
        <v>220</v>
      </c>
      <c r="B42" s="110">
        <v>960469.65395128401</v>
      </c>
      <c r="C42" s="26">
        <f t="shared" ref="C42:C44" si="9">B42-G42</f>
        <v>30018.105737731559</v>
      </c>
      <c r="D42" s="95">
        <f t="shared" ref="D42:D44" si="10">C42/G42*100</f>
        <v>3.2261868761856216</v>
      </c>
      <c r="E42" s="107">
        <f>IF(B42&lt;H42,-1,IF(B42&gt;I42,1,0))</f>
        <v>0</v>
      </c>
      <c r="F42" s="232"/>
      <c r="G42" s="41">
        <v>930451.54821355245</v>
      </c>
      <c r="H42" s="205">
        <v>875944.28688967216</v>
      </c>
      <c r="I42" s="205">
        <v>984958.80953743274</v>
      </c>
    </row>
    <row r="43" spans="1:9" ht="12" x14ac:dyDescent="0.2">
      <c r="A43" s="84" t="s">
        <v>221</v>
      </c>
      <c r="B43" s="110">
        <v>332689.50508721313</v>
      </c>
      <c r="C43" s="26">
        <f t="shared" si="9"/>
        <v>14953.265082772181</v>
      </c>
      <c r="D43" s="95">
        <f t="shared" si="10"/>
        <v>4.706188089392378</v>
      </c>
      <c r="E43" s="107">
        <f>IF(B43&lt;H43,-1,IF(B43&gt;I43,1,0))</f>
        <v>0</v>
      </c>
      <c r="F43" s="232"/>
      <c r="G43" s="41">
        <v>317736.24000444094</v>
      </c>
      <c r="H43" s="205">
        <v>298187.70150348393</v>
      </c>
      <c r="I43" s="205">
        <v>337284.77850539936</v>
      </c>
    </row>
    <row r="44" spans="1:9" x14ac:dyDescent="0.2">
      <c r="A44" s="84" t="s">
        <v>12</v>
      </c>
      <c r="B44" s="110">
        <v>257610.34477851095</v>
      </c>
      <c r="C44" s="26">
        <f t="shared" si="9"/>
        <v>11501.507583230006</v>
      </c>
      <c r="D44" s="95">
        <f t="shared" si="10"/>
        <v>4.6733419710986892</v>
      </c>
      <c r="E44" s="107">
        <f>IF(B44&lt;H44,-1,IF(B44&gt;I44,1,0))</f>
        <v>1</v>
      </c>
      <c r="F44" s="232"/>
      <c r="G44" s="41">
        <v>246108.83719528094</v>
      </c>
      <c r="H44" s="205">
        <v>236590.34669889917</v>
      </c>
      <c r="I44" s="205">
        <v>255627.32769166317</v>
      </c>
    </row>
    <row r="45" spans="1:9" x14ac:dyDescent="0.2">
      <c r="A45" s="78"/>
      <c r="B45" s="110"/>
      <c r="C45" s="112"/>
      <c r="D45" s="95"/>
      <c r="E45" s="107"/>
      <c r="F45" s="232"/>
      <c r="G45" s="41"/>
      <c r="H45" s="203"/>
      <c r="I45" s="203"/>
    </row>
    <row r="46" spans="1:9" x14ac:dyDescent="0.2">
      <c r="A46" s="114" t="s">
        <v>213</v>
      </c>
      <c r="B46" s="108">
        <v>475700.21317499393</v>
      </c>
      <c r="C46" s="13">
        <f>B46-G46</f>
        <v>40023.035748322261</v>
      </c>
      <c r="D46" s="109">
        <f>C46/G46*100</f>
        <v>9.1863971357688321</v>
      </c>
      <c r="E46" s="106">
        <f>IF(B46&lt;H46,-1,IF(B46&gt;I46,1,0))</f>
        <v>1</v>
      </c>
      <c r="F46" s="231"/>
      <c r="G46" s="190">
        <v>435677.17742667167</v>
      </c>
      <c r="H46" s="202">
        <v>415301.07124378555</v>
      </c>
      <c r="I46" s="202">
        <v>456053.28360955778</v>
      </c>
    </row>
    <row r="47" spans="1:9" x14ac:dyDescent="0.2">
      <c r="A47" s="115"/>
      <c r="B47" s="110"/>
      <c r="C47" s="112"/>
      <c r="D47" s="95"/>
      <c r="E47" s="107"/>
      <c r="F47" s="232"/>
      <c r="G47" s="41"/>
      <c r="H47" s="212"/>
      <c r="I47" s="212"/>
    </row>
    <row r="48" spans="1:9" x14ac:dyDescent="0.2">
      <c r="A48" s="116" t="s">
        <v>8</v>
      </c>
      <c r="B48" s="110">
        <v>991716.43770433986</v>
      </c>
      <c r="C48" s="26">
        <f t="shared" ref="C48:C49" si="11">B48-G48</f>
        <v>28750.2089322221</v>
      </c>
      <c r="D48" s="95">
        <f t="shared" ref="D48:D49" si="12">C48/G48*100</f>
        <v>2.9855884945084328</v>
      </c>
      <c r="E48" s="107">
        <f>IF(B48&lt;H48,-1,IF(B48&gt;I48,1,0))</f>
        <v>0</v>
      </c>
      <c r="F48" s="232"/>
      <c r="G48" s="41">
        <v>962966.22877211776</v>
      </c>
      <c r="H48" s="205">
        <v>901857.18047361099</v>
      </c>
      <c r="I48" s="205">
        <v>1024075.2770706234</v>
      </c>
    </row>
    <row r="49" spans="1:9" x14ac:dyDescent="0.2">
      <c r="A49" s="116" t="s">
        <v>9</v>
      </c>
      <c r="B49" s="110">
        <v>392501.03628387168</v>
      </c>
      <c r="C49" s="26">
        <f t="shared" si="11"/>
        <v>42350.256870976591</v>
      </c>
      <c r="D49" s="95">
        <f t="shared" si="12"/>
        <v>12.094862945039313</v>
      </c>
      <c r="E49" s="107">
        <f>IF(B49&lt;H49,-1,IF(B49&gt;I49,1,0))</f>
        <v>1</v>
      </c>
      <c r="F49" s="232"/>
      <c r="G49" s="41">
        <v>350150.77941289509</v>
      </c>
      <c r="H49" s="205">
        <v>331194.26382741838</v>
      </c>
      <c r="I49" s="205">
        <v>369107.29499837087</v>
      </c>
    </row>
    <row r="50" spans="1:9" x14ac:dyDescent="0.2">
      <c r="A50" s="117"/>
      <c r="B50" s="110"/>
      <c r="C50" s="118"/>
      <c r="D50" s="95"/>
      <c r="E50" s="107"/>
      <c r="F50" s="232"/>
      <c r="G50" s="41"/>
      <c r="H50" s="212"/>
      <c r="I50" s="212"/>
    </row>
    <row r="51" spans="1:9" x14ac:dyDescent="0.2">
      <c r="A51" s="114" t="s">
        <v>214</v>
      </c>
      <c r="B51" s="108">
        <v>475700.21317499393</v>
      </c>
      <c r="C51" s="13">
        <f>B51-G51</f>
        <v>40023.035748322261</v>
      </c>
      <c r="D51" s="109">
        <f>C51/G51*100</f>
        <v>9.1863971357688321</v>
      </c>
      <c r="E51" s="106">
        <f>IF(B51&lt;H51,-1,IF(B51&gt;I51,1,0))</f>
        <v>1</v>
      </c>
      <c r="F51" s="231"/>
      <c r="G51" s="190">
        <v>435677.17742667167</v>
      </c>
      <c r="H51" s="202">
        <v>415301.07124378555</v>
      </c>
      <c r="I51" s="202">
        <v>456053.28360955778</v>
      </c>
    </row>
    <row r="52" spans="1:9" x14ac:dyDescent="0.2">
      <c r="A52" s="115"/>
      <c r="B52" s="110"/>
      <c r="C52" s="112"/>
      <c r="D52" s="95"/>
      <c r="E52" s="107"/>
      <c r="F52" s="232"/>
      <c r="G52" s="41"/>
      <c r="H52" s="212"/>
      <c r="I52" s="212"/>
    </row>
    <row r="53" spans="1:9" x14ac:dyDescent="0.2">
      <c r="A53" s="116" t="s">
        <v>13</v>
      </c>
      <c r="B53" s="110">
        <v>552059.41648538073</v>
      </c>
      <c r="C53" s="26">
        <f t="shared" ref="C53:C55" si="13">B53-G53</f>
        <v>42820.99234904506</v>
      </c>
      <c r="D53" s="95">
        <f t="shared" ref="D53:D55" si="14">C53/G53*100</f>
        <v>8.4088297974900712</v>
      </c>
      <c r="E53" s="107">
        <f>IF(B53&lt;H53,-1,IF(B53&gt;I53,1,0))</f>
        <v>1</v>
      </c>
      <c r="F53" s="232"/>
      <c r="G53" s="41">
        <v>509238.42413633567</v>
      </c>
      <c r="H53" s="205">
        <v>483383.65786647517</v>
      </c>
      <c r="I53" s="205">
        <v>535093.19040619337</v>
      </c>
    </row>
    <row r="54" spans="1:9" x14ac:dyDescent="0.2">
      <c r="A54" s="116" t="s">
        <v>11</v>
      </c>
      <c r="B54" s="110">
        <v>232483.85826673266</v>
      </c>
      <c r="C54" s="26">
        <f t="shared" si="13"/>
        <v>42062.844474006008</v>
      </c>
      <c r="D54" s="95">
        <f t="shared" si="14"/>
        <v>22.08939215069584</v>
      </c>
      <c r="E54" s="107">
        <f>IF(B54&lt;H54,-1,IF(B54&gt;I54,1,0))</f>
        <v>1</v>
      </c>
      <c r="F54" s="232"/>
      <c r="G54" s="41">
        <v>190421.01379272665</v>
      </c>
      <c r="H54" s="205">
        <v>174189.23506233137</v>
      </c>
      <c r="I54" s="205">
        <v>206652.7925231221</v>
      </c>
    </row>
    <row r="55" spans="1:9" ht="10.8" thickBot="1" x14ac:dyDescent="0.25">
      <c r="A55" s="116" t="s">
        <v>14</v>
      </c>
      <c r="B55" s="119">
        <v>549224.26840582571</v>
      </c>
      <c r="C55" s="26">
        <f t="shared" si="13"/>
        <v>-100106.65344090259</v>
      </c>
      <c r="D55" s="120">
        <f t="shared" si="14"/>
        <v>-15.416893000597362</v>
      </c>
      <c r="E55" s="107">
        <f>IF(B55&lt;H55,-1,IF(B55&gt;I55,1,0))</f>
        <v>0</v>
      </c>
      <c r="F55" s="232"/>
      <c r="G55" s="226">
        <v>649330.92184672831</v>
      </c>
      <c r="H55" s="214">
        <v>407495.39269579883</v>
      </c>
      <c r="I55" s="214">
        <v>891166.45099765784</v>
      </c>
    </row>
    <row r="56" spans="1:9" ht="11.25" customHeight="1" x14ac:dyDescent="0.2">
      <c r="A56" s="377" t="s">
        <v>110</v>
      </c>
      <c r="B56" s="377"/>
      <c r="C56" s="377"/>
      <c r="D56" s="377"/>
      <c r="E56" s="377"/>
      <c r="F56" s="182"/>
      <c r="G56" s="121"/>
    </row>
    <row r="57" spans="1:9" ht="11.25" customHeight="1" x14ac:dyDescent="0.2">
      <c r="A57" s="370" t="s">
        <v>111</v>
      </c>
      <c r="B57" s="370"/>
      <c r="C57" s="370"/>
      <c r="D57" s="370"/>
      <c r="E57" s="370"/>
      <c r="F57" s="182"/>
      <c r="G57" s="121"/>
    </row>
    <row r="58" spans="1:9" ht="11.25" customHeight="1" x14ac:dyDescent="0.2">
      <c r="A58" s="370" t="s">
        <v>112</v>
      </c>
      <c r="B58" s="370"/>
      <c r="C58" s="370"/>
      <c r="D58" s="370"/>
      <c r="E58" s="370"/>
      <c r="F58" s="182"/>
      <c r="G58" s="121"/>
    </row>
    <row r="59" spans="1:9" x14ac:dyDescent="0.2">
      <c r="A59" s="366" t="s">
        <v>222</v>
      </c>
      <c r="B59" s="366"/>
      <c r="C59" s="366"/>
      <c r="D59" s="366"/>
      <c r="E59" s="366"/>
      <c r="F59" s="234"/>
      <c r="G59" s="121"/>
    </row>
    <row r="60" spans="1:9" ht="11.25" customHeight="1" x14ac:dyDescent="0.2">
      <c r="A60" s="370" t="s">
        <v>223</v>
      </c>
      <c r="B60" s="370"/>
      <c r="C60" s="370"/>
      <c r="D60" s="370"/>
      <c r="E60" s="370"/>
      <c r="F60" s="182"/>
      <c r="G60" s="121"/>
    </row>
    <row r="61" spans="1:9" ht="11.25" customHeight="1" x14ac:dyDescent="0.2">
      <c r="A61" s="370" t="s">
        <v>224</v>
      </c>
      <c r="B61" s="370"/>
      <c r="C61" s="370"/>
      <c r="D61" s="370"/>
      <c r="E61" s="370"/>
      <c r="F61" s="182"/>
      <c r="G61" s="121"/>
    </row>
    <row r="62" spans="1:9" ht="11.25" customHeight="1" x14ac:dyDescent="0.2">
      <c r="A62" s="370" t="s">
        <v>62</v>
      </c>
      <c r="B62" s="370"/>
      <c r="C62" s="370"/>
      <c r="D62" s="370"/>
      <c r="E62" s="370"/>
      <c r="F62" s="182"/>
      <c r="G62" s="121"/>
    </row>
    <row r="63" spans="1:9" ht="11.25" customHeight="1" x14ac:dyDescent="0.2">
      <c r="A63" s="344" t="s">
        <v>263</v>
      </c>
      <c r="B63" s="344"/>
      <c r="C63" s="344"/>
      <c r="D63" s="344"/>
      <c r="E63" s="344"/>
      <c r="F63" s="180"/>
      <c r="G63" s="122"/>
    </row>
    <row r="64" spans="1:9" hidden="1" x14ac:dyDescent="0.2">
      <c r="A64" s="67">
        <v>1</v>
      </c>
      <c r="B64" s="67">
        <v>-1</v>
      </c>
      <c r="C64" s="67">
        <v>0</v>
      </c>
    </row>
  </sheetData>
  <mergeCells count="17">
    <mergeCell ref="A63:E63"/>
    <mergeCell ref="A57:E57"/>
    <mergeCell ref="A58:E58"/>
    <mergeCell ref="A60:E60"/>
    <mergeCell ref="A61:E61"/>
    <mergeCell ref="A59:E59"/>
    <mergeCell ref="A56:E56"/>
    <mergeCell ref="A1:E1"/>
    <mergeCell ref="A2:E2"/>
    <mergeCell ref="A3:E3"/>
    <mergeCell ref="A62:E62"/>
    <mergeCell ref="G3:I3"/>
    <mergeCell ref="G4:G5"/>
    <mergeCell ref="H4:I4"/>
    <mergeCell ref="A4:A5"/>
    <mergeCell ref="C4:D4"/>
    <mergeCell ref="E4:E5"/>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6"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86D3B-CF53-4CF7-A673-4A1F9ECD7686}">
  <dimension ref="A1:H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B22" sqref="B22"/>
    </sheetView>
  </sheetViews>
  <sheetFormatPr baseColWidth="10" defaultColWidth="11.44140625" defaultRowHeight="14.4" x14ac:dyDescent="0.3"/>
  <cols>
    <col min="1" max="1" width="36.109375" customWidth="1"/>
    <col min="2" max="4" width="9.44140625" customWidth="1"/>
    <col min="5" max="5" width="19.88671875" customWidth="1"/>
    <col min="6" max="8" width="11.44140625" customWidth="1"/>
  </cols>
  <sheetData>
    <row r="1" spans="1:8" x14ac:dyDescent="0.3">
      <c r="A1" s="348" t="s">
        <v>254</v>
      </c>
      <c r="B1" s="348"/>
      <c r="C1" s="348"/>
      <c r="D1" s="348"/>
      <c r="E1" s="348"/>
      <c r="F1" s="10"/>
      <c r="G1" s="10"/>
      <c r="H1" s="10"/>
    </row>
    <row r="2" spans="1:8" x14ac:dyDescent="0.3">
      <c r="A2" s="379" t="s">
        <v>255</v>
      </c>
      <c r="B2" s="379"/>
      <c r="C2" s="379"/>
      <c r="D2" s="379"/>
      <c r="E2" s="379"/>
      <c r="F2" s="10"/>
      <c r="G2" s="10"/>
      <c r="H2" s="10"/>
    </row>
    <row r="3" spans="1:8" ht="15" thickBot="1" x14ac:dyDescent="0.35">
      <c r="A3" s="349" t="str">
        <f>+'C4 total'!A3:E3</f>
        <v>I Trimestre 2022</v>
      </c>
      <c r="B3" s="349"/>
      <c r="C3" s="349"/>
      <c r="D3" s="349"/>
      <c r="E3" s="349"/>
      <c r="F3" s="345" t="s">
        <v>229</v>
      </c>
      <c r="G3" s="345"/>
      <c r="H3" s="345"/>
    </row>
    <row r="4" spans="1:8" ht="15" customHeight="1" x14ac:dyDescent="0.3">
      <c r="A4" s="360" t="s">
        <v>116</v>
      </c>
      <c r="B4" s="271" t="str">
        <f>+'C4 total'!B4</f>
        <v>I 2022</v>
      </c>
      <c r="C4" s="361" t="s">
        <v>74</v>
      </c>
      <c r="D4" s="361"/>
      <c r="E4" s="362" t="s">
        <v>108</v>
      </c>
      <c r="F4" s="363" t="s">
        <v>227</v>
      </c>
      <c r="G4" s="357" t="s">
        <v>75</v>
      </c>
      <c r="H4" s="358"/>
    </row>
    <row r="5" spans="1:8" ht="15" thickBot="1" x14ac:dyDescent="0.35">
      <c r="A5" s="341"/>
      <c r="B5" s="6" t="str">
        <f>+'C4 total'!B5</f>
        <v>Ene - Mar</v>
      </c>
      <c r="C5" s="6" t="s">
        <v>49</v>
      </c>
      <c r="D5" s="6" t="s">
        <v>48</v>
      </c>
      <c r="E5" s="353"/>
      <c r="F5" s="347"/>
      <c r="G5" s="263" t="s">
        <v>76</v>
      </c>
      <c r="H5" s="263" t="s">
        <v>77</v>
      </c>
    </row>
    <row r="6" spans="1:8" x14ac:dyDescent="0.3">
      <c r="A6" s="70"/>
      <c r="B6" s="48"/>
      <c r="C6" s="10"/>
      <c r="D6" s="10"/>
      <c r="E6" s="10"/>
      <c r="F6" s="10"/>
      <c r="G6" s="10"/>
      <c r="H6" s="10"/>
    </row>
    <row r="7" spans="1:8" x14ac:dyDescent="0.3">
      <c r="A7" s="72" t="s">
        <v>1</v>
      </c>
      <c r="B7" s="108">
        <v>505174.6084773707</v>
      </c>
      <c r="C7" s="13">
        <f>B7-F7</f>
        <v>39744.289680244925</v>
      </c>
      <c r="D7" s="109">
        <f>C7/F7*100</f>
        <v>8.5392566996841648</v>
      </c>
      <c r="E7" s="106">
        <f>IF(B7&lt;G7,-1,IF(B7&gt;H7,1,0))</f>
        <v>1</v>
      </c>
      <c r="F7" s="190">
        <v>465430.31879712577</v>
      </c>
      <c r="G7" s="202">
        <v>438649.63325159927</v>
      </c>
      <c r="H7" s="202">
        <v>492211.00434265193</v>
      </c>
    </row>
    <row r="8" spans="1:8" x14ac:dyDescent="0.3">
      <c r="A8" s="74"/>
      <c r="B8" s="110"/>
      <c r="C8" s="94"/>
      <c r="D8" s="95"/>
      <c r="E8" s="107"/>
      <c r="F8" s="41" t="s">
        <v>242</v>
      </c>
      <c r="G8" s="212"/>
      <c r="H8" s="212"/>
    </row>
    <row r="9" spans="1:8" x14ac:dyDescent="0.3">
      <c r="A9" s="76" t="s">
        <v>2</v>
      </c>
      <c r="B9" s="111">
        <v>365920.83461067214</v>
      </c>
      <c r="C9" s="24">
        <f t="shared" ref="C9:C10" si="0">B9-F9</f>
        <v>-69363.811966879643</v>
      </c>
      <c r="D9" s="95">
        <f t="shared" ref="D9:D10" si="1">C9/F9*100</f>
        <v>-15.935276493728006</v>
      </c>
      <c r="E9" s="107">
        <f>IF(B9&lt;G9,-1,IF(B9&gt;H9,1,0))</f>
        <v>0</v>
      </c>
      <c r="F9" s="190">
        <v>435284.64657755179</v>
      </c>
      <c r="G9" s="202">
        <v>231141.85603117626</v>
      </c>
      <c r="H9" s="202">
        <v>639427.4371239274</v>
      </c>
    </row>
    <row r="10" spans="1:8" x14ac:dyDescent="0.3">
      <c r="A10" s="78" t="s">
        <v>56</v>
      </c>
      <c r="B10" s="110">
        <v>365920.83461067214</v>
      </c>
      <c r="C10" s="26">
        <f t="shared" si="0"/>
        <v>-69363.811966879643</v>
      </c>
      <c r="D10" s="95">
        <f t="shared" si="1"/>
        <v>-15.935276493728006</v>
      </c>
      <c r="E10" s="107">
        <f>IF(B10&lt;G10,-1,IF(B10&gt;H10,1,0))</f>
        <v>0</v>
      </c>
      <c r="F10" s="41">
        <v>435284.64657755179</v>
      </c>
      <c r="G10" s="205">
        <v>231141.85603117626</v>
      </c>
      <c r="H10" s="205">
        <v>639427.4371239274</v>
      </c>
    </row>
    <row r="11" spans="1:8" x14ac:dyDescent="0.3">
      <c r="A11" s="78"/>
      <c r="B11" s="110"/>
      <c r="C11" s="112"/>
      <c r="D11" s="95"/>
      <c r="E11" s="107"/>
      <c r="F11" s="41" t="s">
        <v>242</v>
      </c>
      <c r="G11" s="212"/>
      <c r="H11" s="212"/>
    </row>
    <row r="12" spans="1:8" x14ac:dyDescent="0.3">
      <c r="A12" s="76" t="s">
        <v>3</v>
      </c>
      <c r="B12" s="111">
        <v>417217.49646155408</v>
      </c>
      <c r="C12" s="24">
        <f t="shared" ref="C12:C15" si="2">B12-F12</f>
        <v>4550.6782641580212</v>
      </c>
      <c r="D12" s="95">
        <f t="shared" ref="D12:D15" si="3">C12/F12*100</f>
        <v>1.1027487705544667</v>
      </c>
      <c r="E12" s="107">
        <f>IF(B12&lt;G12,-1,IF(B12&gt;H12,1,0))</f>
        <v>0</v>
      </c>
      <c r="F12" s="190">
        <v>412666.81819739606</v>
      </c>
      <c r="G12" s="202">
        <v>352741.94896737102</v>
      </c>
      <c r="H12" s="202">
        <v>472591.68742742075</v>
      </c>
    </row>
    <row r="13" spans="1:8" x14ac:dyDescent="0.3">
      <c r="A13" s="78" t="s">
        <v>4</v>
      </c>
      <c r="B13" s="110">
        <v>418334.9892541173</v>
      </c>
      <c r="C13" s="26">
        <f t="shared" si="2"/>
        <v>5962.9881271692575</v>
      </c>
      <c r="D13" s="95">
        <f t="shared" si="3"/>
        <v>1.4460215802414678</v>
      </c>
      <c r="E13" s="107">
        <f>IF(B13&lt;G13,-1,IF(B13&gt;H13,1,0))</f>
        <v>0</v>
      </c>
      <c r="F13" s="41">
        <v>412372.00112694805</v>
      </c>
      <c r="G13" s="205">
        <v>323511.6310254584</v>
      </c>
      <c r="H13" s="205">
        <v>501232.37122843723</v>
      </c>
    </row>
    <row r="14" spans="1:8" x14ac:dyDescent="0.3">
      <c r="A14" s="78" t="s">
        <v>5</v>
      </c>
      <c r="B14" s="110">
        <v>369731.23651666456</v>
      </c>
      <c r="C14" s="26">
        <f t="shared" si="2"/>
        <v>59205.712798415683</v>
      </c>
      <c r="D14" s="95">
        <f t="shared" si="3"/>
        <v>19.066295127525549</v>
      </c>
      <c r="E14" s="107">
        <f>IF(B14&lt;G14,-1,IF(B14&gt;H14,1,0))</f>
        <v>1</v>
      </c>
      <c r="F14" s="41">
        <v>310525.52371824888</v>
      </c>
      <c r="G14" s="205">
        <v>278325.74857674737</v>
      </c>
      <c r="H14" s="205">
        <v>342725.29885975015</v>
      </c>
    </row>
    <row r="15" spans="1:8" x14ac:dyDescent="0.3">
      <c r="A15" s="78" t="s">
        <v>127</v>
      </c>
      <c r="B15" s="110">
        <v>663304.58943149599</v>
      </c>
      <c r="C15" s="26">
        <f t="shared" si="2"/>
        <v>-255072.65361795854</v>
      </c>
      <c r="D15" s="95">
        <f t="shared" si="3"/>
        <v>-27.774278549302306</v>
      </c>
      <c r="E15" s="107">
        <f>IF(B15&lt;G15,-1,IF(B15&gt;H15,1,0))</f>
        <v>-1</v>
      </c>
      <c r="F15" s="41">
        <v>918377.24304945453</v>
      </c>
      <c r="G15" s="205">
        <v>696269.39170213358</v>
      </c>
      <c r="H15" s="205">
        <v>1140485.0943967756</v>
      </c>
    </row>
    <row r="16" spans="1:8" x14ac:dyDescent="0.3">
      <c r="A16" s="78"/>
      <c r="B16" s="110"/>
      <c r="C16" s="112"/>
      <c r="D16" s="95"/>
      <c r="E16" s="107"/>
      <c r="F16" s="87" t="s">
        <v>242</v>
      </c>
      <c r="G16" s="217"/>
      <c r="H16" s="217"/>
    </row>
    <row r="17" spans="1:8" x14ac:dyDescent="0.3">
      <c r="A17" s="76" t="s">
        <v>50</v>
      </c>
      <c r="B17" s="111">
        <v>533548.60039614968</v>
      </c>
      <c r="C17" s="24">
        <f t="shared" ref="C17:C26" si="4">B17-F17</f>
        <v>50853.701570341538</v>
      </c>
      <c r="D17" s="95">
        <f t="shared" ref="D17:D26" si="5">C17/F17*100</f>
        <v>10.535371659001786</v>
      </c>
      <c r="E17" s="107">
        <f t="shared" ref="E17:E38" si="6">IF(B17&lt;G17,-1,IF(B17&gt;H17,1,0))</f>
        <v>1</v>
      </c>
      <c r="F17" s="190">
        <v>482694.89882580814</v>
      </c>
      <c r="G17" s="202">
        <v>453448.13739523105</v>
      </c>
      <c r="H17" s="202">
        <v>511941.66025638592</v>
      </c>
    </row>
    <row r="18" spans="1:8" x14ac:dyDescent="0.3">
      <c r="A18" s="78" t="s">
        <v>66</v>
      </c>
      <c r="B18" s="110">
        <v>367004.4917640342</v>
      </c>
      <c r="C18" s="26">
        <f t="shared" si="4"/>
        <v>10889.029700418061</v>
      </c>
      <c r="D18" s="95">
        <f t="shared" si="5"/>
        <v>3.0577244911856298</v>
      </c>
      <c r="E18" s="107">
        <f t="shared" si="6"/>
        <v>0</v>
      </c>
      <c r="F18" s="87">
        <v>356115.46206361614</v>
      </c>
      <c r="G18" s="205">
        <v>313125.21768133517</v>
      </c>
      <c r="H18" s="205">
        <v>399105.70644589781</v>
      </c>
    </row>
    <row r="19" spans="1:8" x14ac:dyDescent="0.3">
      <c r="A19" s="78" t="s">
        <v>6</v>
      </c>
      <c r="B19" s="110">
        <v>560337.27472319081</v>
      </c>
      <c r="C19" s="26">
        <f t="shared" si="4"/>
        <v>242054.3194497489</v>
      </c>
      <c r="D19" s="95">
        <f t="shared" si="5"/>
        <v>76.050041461314265</v>
      </c>
      <c r="E19" s="107">
        <f t="shared" si="6"/>
        <v>1</v>
      </c>
      <c r="F19" s="87">
        <v>318282.95527344191</v>
      </c>
      <c r="G19" s="205">
        <v>276293.61178821907</v>
      </c>
      <c r="H19" s="205">
        <v>360272.29875866428</v>
      </c>
    </row>
    <row r="20" spans="1:8" x14ac:dyDescent="0.3">
      <c r="A20" s="78" t="s">
        <v>67</v>
      </c>
      <c r="B20" s="110">
        <v>368183.08870523417</v>
      </c>
      <c r="C20" s="26">
        <f t="shared" si="4"/>
        <v>124840.98405033295</v>
      </c>
      <c r="D20" s="95">
        <f t="shared" si="5"/>
        <v>51.302664710399306</v>
      </c>
      <c r="E20" s="107">
        <f t="shared" si="6"/>
        <v>1</v>
      </c>
      <c r="F20" s="87">
        <v>243342.10465490122</v>
      </c>
      <c r="G20" s="205">
        <v>213455.26680117639</v>
      </c>
      <c r="H20" s="205">
        <v>273228.94250862597</v>
      </c>
    </row>
    <row r="21" spans="1:8" x14ac:dyDescent="0.3">
      <c r="A21" s="78" t="s">
        <v>68</v>
      </c>
      <c r="B21" s="110">
        <v>1078478.0815480265</v>
      </c>
      <c r="C21" s="26">
        <f t="shared" si="4"/>
        <v>271699.70147603704</v>
      </c>
      <c r="D21" s="95">
        <f t="shared" si="5"/>
        <v>33.677117308447585</v>
      </c>
      <c r="E21" s="107">
        <f t="shared" si="6"/>
        <v>1</v>
      </c>
      <c r="F21" s="87">
        <v>806778.38007198949</v>
      </c>
      <c r="G21" s="205">
        <v>661980.20274418639</v>
      </c>
      <c r="H21" s="205">
        <v>951576.55739979283</v>
      </c>
    </row>
    <row r="22" spans="1:8" ht="21.6" x14ac:dyDescent="0.3">
      <c r="A22" s="78" t="s">
        <v>58</v>
      </c>
      <c r="B22" s="110">
        <v>475082.74217473494</v>
      </c>
      <c r="C22" s="26">
        <f t="shared" si="4"/>
        <v>17714.738275712589</v>
      </c>
      <c r="D22" s="95">
        <f t="shared" si="5"/>
        <v>3.8731914180038811</v>
      </c>
      <c r="E22" s="107">
        <f t="shared" si="6"/>
        <v>0</v>
      </c>
      <c r="F22" s="322">
        <v>457368.00389902235</v>
      </c>
      <c r="G22" s="208">
        <v>399485.64887988195</v>
      </c>
      <c r="H22" s="208">
        <v>515250.35891816276</v>
      </c>
    </row>
    <row r="23" spans="1:8" x14ac:dyDescent="0.3">
      <c r="A23" s="78" t="s">
        <v>57</v>
      </c>
      <c r="B23" s="110">
        <v>1075188.4499525293</v>
      </c>
      <c r="C23" s="26">
        <f t="shared" si="4"/>
        <v>55613.926726035541</v>
      </c>
      <c r="D23" s="95">
        <f t="shared" si="5"/>
        <v>5.4546210658581913</v>
      </c>
      <c r="E23" s="107">
        <f t="shared" si="6"/>
        <v>0</v>
      </c>
      <c r="F23" s="87">
        <v>1019574.5232264937</v>
      </c>
      <c r="G23" s="205">
        <v>869455.99384045159</v>
      </c>
      <c r="H23" s="205">
        <v>1169693.0526125347</v>
      </c>
    </row>
    <row r="24" spans="1:8" x14ac:dyDescent="0.3">
      <c r="A24" s="78" t="s">
        <v>38</v>
      </c>
      <c r="B24" s="110">
        <v>864739.77226840286</v>
      </c>
      <c r="C24" s="26">
        <f t="shared" si="4"/>
        <v>30137.203370860661</v>
      </c>
      <c r="D24" s="95">
        <f t="shared" si="5"/>
        <v>3.6109646068631234</v>
      </c>
      <c r="E24" s="107">
        <f t="shared" si="6"/>
        <v>0</v>
      </c>
      <c r="F24" s="87">
        <v>834602.56889754219</v>
      </c>
      <c r="G24" s="205">
        <v>766866.82029838057</v>
      </c>
      <c r="H24" s="205">
        <v>902338.31749670429</v>
      </c>
    </row>
    <row r="25" spans="1:8" x14ac:dyDescent="0.3">
      <c r="A25" s="78" t="s">
        <v>128</v>
      </c>
      <c r="B25" s="110">
        <v>437299.29305692692</v>
      </c>
      <c r="C25" s="26">
        <f t="shared" si="4"/>
        <v>24638.560884102772</v>
      </c>
      <c r="D25" s="95">
        <f t="shared" si="5"/>
        <v>5.9706579674714559</v>
      </c>
      <c r="E25" s="107">
        <f t="shared" si="6"/>
        <v>0</v>
      </c>
      <c r="F25" s="87">
        <v>412660.73217282415</v>
      </c>
      <c r="G25" s="205">
        <v>331406.00149675179</v>
      </c>
      <c r="H25" s="205">
        <v>493915.46284889663</v>
      </c>
    </row>
    <row r="26" spans="1:8" x14ac:dyDescent="0.3">
      <c r="A26" s="78" t="s">
        <v>59</v>
      </c>
      <c r="B26" s="110">
        <v>195692.3795135078</v>
      </c>
      <c r="C26" s="26">
        <f t="shared" si="4"/>
        <v>-965.09664461179636</v>
      </c>
      <c r="D26" s="95">
        <f t="shared" si="5"/>
        <v>-0.49075004086588825</v>
      </c>
      <c r="E26" s="107">
        <f t="shared" si="6"/>
        <v>0</v>
      </c>
      <c r="F26" s="41">
        <v>196657.47615811959</v>
      </c>
      <c r="G26" s="205">
        <v>161446.46386684134</v>
      </c>
      <c r="H26" s="205">
        <v>231868.48844939796</v>
      </c>
    </row>
    <row r="27" spans="1:8" x14ac:dyDescent="0.3">
      <c r="A27" s="78"/>
      <c r="B27" s="110"/>
      <c r="C27" s="113"/>
      <c r="D27" s="95"/>
      <c r="E27" s="107"/>
      <c r="F27" s="41"/>
      <c r="G27" s="212"/>
      <c r="H27" s="212"/>
    </row>
    <row r="28" spans="1:8" x14ac:dyDescent="0.3">
      <c r="A28" s="72" t="s">
        <v>215</v>
      </c>
      <c r="B28" s="108">
        <v>505174.6084773707</v>
      </c>
      <c r="C28" s="13">
        <f>B28-F28</f>
        <v>39744.289680244925</v>
      </c>
      <c r="D28" s="109">
        <f>C28/F28*100</f>
        <v>8.5392566996841648</v>
      </c>
      <c r="E28" s="106">
        <f t="shared" si="6"/>
        <v>1</v>
      </c>
      <c r="F28" s="190">
        <v>465430.31879712577</v>
      </c>
      <c r="G28" s="202">
        <v>438649.63325159927</v>
      </c>
      <c r="H28" s="202">
        <v>492211.00434265193</v>
      </c>
    </row>
    <row r="29" spans="1:8" x14ac:dyDescent="0.3">
      <c r="A29" s="78"/>
      <c r="B29" s="110"/>
      <c r="C29" s="113"/>
      <c r="D29" s="95"/>
      <c r="E29" s="107"/>
      <c r="F29" s="41"/>
      <c r="G29" s="205"/>
      <c r="H29" s="205"/>
    </row>
    <row r="30" spans="1:8" x14ac:dyDescent="0.3">
      <c r="A30" s="169" t="s">
        <v>219</v>
      </c>
      <c r="B30" s="110">
        <v>2646994.1543715838</v>
      </c>
      <c r="C30" s="26">
        <f t="shared" ref="C30:C38" si="7">B30-F30</f>
        <v>105488.07243529893</v>
      </c>
      <c r="D30" s="95">
        <f t="shared" ref="D30:D38" si="8">C30/F30*100</f>
        <v>4.1506126302452619</v>
      </c>
      <c r="E30" s="107">
        <f t="shared" si="6"/>
        <v>0</v>
      </c>
      <c r="F30" s="41">
        <v>2541506.0819362849</v>
      </c>
      <c r="G30" s="205">
        <v>1861710.5992778833</v>
      </c>
      <c r="H30" s="205">
        <v>3221301.5645946865</v>
      </c>
    </row>
    <row r="31" spans="1:8" x14ac:dyDescent="0.3">
      <c r="A31" s="84" t="s">
        <v>204</v>
      </c>
      <c r="B31" s="110">
        <v>1119665.2274086666</v>
      </c>
      <c r="C31" s="26">
        <f t="shared" si="7"/>
        <v>36745.332209507236</v>
      </c>
      <c r="D31" s="95">
        <f t="shared" si="8"/>
        <v>3.3931717731300353</v>
      </c>
      <c r="E31" s="107">
        <f t="shared" si="6"/>
        <v>0</v>
      </c>
      <c r="F31" s="41">
        <v>1082919.8951991594</v>
      </c>
      <c r="G31" s="205">
        <v>1010741.9591202699</v>
      </c>
      <c r="H31" s="205">
        <v>1155097.8312780526</v>
      </c>
    </row>
    <row r="32" spans="1:8" x14ac:dyDescent="0.3">
      <c r="A32" s="84" t="s">
        <v>205</v>
      </c>
      <c r="B32" s="110">
        <v>653298.16952134925</v>
      </c>
      <c r="C32" s="26">
        <f t="shared" si="7"/>
        <v>63084.248099021148</v>
      </c>
      <c r="D32" s="95">
        <f t="shared" si="8"/>
        <v>10.688370065381966</v>
      </c>
      <c r="E32" s="107">
        <f t="shared" si="6"/>
        <v>1</v>
      </c>
      <c r="F32" s="41">
        <v>590213.9214223281</v>
      </c>
      <c r="G32" s="205">
        <v>540140.60473444837</v>
      </c>
      <c r="H32" s="205">
        <v>640287.23811020877</v>
      </c>
    </row>
    <row r="33" spans="1:8" x14ac:dyDescent="0.3">
      <c r="A33" s="84" t="s">
        <v>206</v>
      </c>
      <c r="B33" s="110">
        <v>432224.54286738008</v>
      </c>
      <c r="C33" s="26">
        <f t="shared" si="7"/>
        <v>-27586.74811697012</v>
      </c>
      <c r="D33" s="95">
        <f t="shared" si="8"/>
        <v>-5.999580405673214</v>
      </c>
      <c r="E33" s="107">
        <f t="shared" si="6"/>
        <v>0</v>
      </c>
      <c r="F33" s="41">
        <v>459811.2909843502</v>
      </c>
      <c r="G33" s="205">
        <v>428143.55913972715</v>
      </c>
      <c r="H33" s="205">
        <v>491479.02282897232</v>
      </c>
    </row>
    <row r="34" spans="1:8" ht="21.6" x14ac:dyDescent="0.3">
      <c r="A34" s="84" t="s">
        <v>207</v>
      </c>
      <c r="B34" s="110">
        <v>323985.40049515723</v>
      </c>
      <c r="C34" s="26">
        <f t="shared" si="7"/>
        <v>24939.325611042324</v>
      </c>
      <c r="D34" s="95">
        <f t="shared" si="8"/>
        <v>8.339626467495588</v>
      </c>
      <c r="E34" s="107">
        <f t="shared" si="6"/>
        <v>1</v>
      </c>
      <c r="F34" s="323">
        <v>299046.0748841149</v>
      </c>
      <c r="G34" s="208">
        <v>279720.89271104458</v>
      </c>
      <c r="H34" s="208">
        <v>318371.25705718499</v>
      </c>
    </row>
    <row r="35" spans="1:8" ht="21.6" x14ac:dyDescent="0.3">
      <c r="A35" s="84" t="s">
        <v>208</v>
      </c>
      <c r="B35" s="110">
        <v>283631.47396924172</v>
      </c>
      <c r="C35" s="26">
        <f t="shared" si="7"/>
        <v>-434382.24901202193</v>
      </c>
      <c r="D35" s="95">
        <f t="shared" si="8"/>
        <v>-60.4977641943143</v>
      </c>
      <c r="E35" s="107">
        <f t="shared" si="6"/>
        <v>0</v>
      </c>
      <c r="F35" s="323">
        <v>718013.72298126365</v>
      </c>
      <c r="G35" s="208">
        <v>0</v>
      </c>
      <c r="H35" s="208">
        <v>1463044.8177969782</v>
      </c>
    </row>
    <row r="36" spans="1:8" ht="21.6" x14ac:dyDescent="0.3">
      <c r="A36" s="84" t="s">
        <v>209</v>
      </c>
      <c r="B36" s="110">
        <v>299683.90187738161</v>
      </c>
      <c r="C36" s="26">
        <f t="shared" si="7"/>
        <v>37880.331446029188</v>
      </c>
      <c r="D36" s="95">
        <f t="shared" si="8"/>
        <v>14.468989625930941</v>
      </c>
      <c r="E36" s="107">
        <f t="shared" si="6"/>
        <v>1</v>
      </c>
      <c r="F36" s="323">
        <v>261803.57043135242</v>
      </c>
      <c r="G36" s="208">
        <v>230591.48547664323</v>
      </c>
      <c r="H36" s="208">
        <v>293015.65538606147</v>
      </c>
    </row>
    <row r="37" spans="1:8" ht="21.6" x14ac:dyDescent="0.3">
      <c r="A37" s="84" t="s">
        <v>210</v>
      </c>
      <c r="B37" s="110">
        <v>351429.36811385519</v>
      </c>
      <c r="C37" s="26">
        <f t="shared" si="7"/>
        <v>34090.614845530305</v>
      </c>
      <c r="D37" s="95">
        <f t="shared" si="8"/>
        <v>10.742657332086095</v>
      </c>
      <c r="E37" s="107">
        <f t="shared" si="6"/>
        <v>1</v>
      </c>
      <c r="F37" s="323">
        <v>317338.75326832489</v>
      </c>
      <c r="G37" s="208">
        <v>286090.83954259648</v>
      </c>
      <c r="H37" s="208">
        <v>348586.66699405364</v>
      </c>
    </row>
    <row r="38" spans="1:8" x14ac:dyDescent="0.3">
      <c r="A38" s="169" t="s">
        <v>211</v>
      </c>
      <c r="B38" s="110">
        <v>260927.08481009808</v>
      </c>
      <c r="C38" s="26">
        <f t="shared" si="7"/>
        <v>14514.542264088523</v>
      </c>
      <c r="D38" s="95">
        <f t="shared" si="8"/>
        <v>5.8903423154194359</v>
      </c>
      <c r="E38" s="107">
        <f t="shared" si="6"/>
        <v>1</v>
      </c>
      <c r="F38" s="41">
        <v>246412.54254600956</v>
      </c>
      <c r="G38" s="205">
        <v>232250.49311324916</v>
      </c>
      <c r="H38" s="205">
        <v>260574.5919787703</v>
      </c>
    </row>
    <row r="39" spans="1:8" x14ac:dyDescent="0.3">
      <c r="A39" s="78"/>
      <c r="B39" s="110"/>
      <c r="C39" s="113"/>
      <c r="D39" s="95"/>
      <c r="E39" s="107"/>
      <c r="F39" s="41">
        <v>524559.35475834587</v>
      </c>
      <c r="G39" s="205">
        <v>25397.915419696365</v>
      </c>
      <c r="H39" s="205">
        <v>1023720.7940969951</v>
      </c>
    </row>
    <row r="40" spans="1:8" x14ac:dyDescent="0.3">
      <c r="A40" s="72" t="s">
        <v>212</v>
      </c>
      <c r="B40" s="108">
        <v>505174.6084773707</v>
      </c>
      <c r="C40" s="13">
        <f>B40-F40</f>
        <v>39744.289680244925</v>
      </c>
      <c r="D40" s="109">
        <f>C40/F40*100</f>
        <v>8.5392566996841648</v>
      </c>
      <c r="E40" s="106">
        <f>IF(B40&lt;G40,-1,IF(B40&gt;H40,1,0))</f>
        <v>1</v>
      </c>
      <c r="F40" s="190">
        <v>465430.31879712577</v>
      </c>
      <c r="G40" s="202">
        <v>438649.63325159927</v>
      </c>
      <c r="H40" s="202">
        <v>492211.00434265193</v>
      </c>
    </row>
    <row r="41" spans="1:8" x14ac:dyDescent="0.3">
      <c r="A41" s="74"/>
      <c r="B41" s="110"/>
      <c r="C41" s="112"/>
      <c r="D41" s="95"/>
      <c r="E41" s="107"/>
      <c r="F41" s="41" t="s">
        <v>242</v>
      </c>
      <c r="G41" s="212"/>
      <c r="H41" s="212"/>
    </row>
    <row r="42" spans="1:8" x14ac:dyDescent="0.3">
      <c r="A42" s="84" t="s">
        <v>220</v>
      </c>
      <c r="B42" s="110">
        <v>965773.35785096069</v>
      </c>
      <c r="C42" s="26">
        <f t="shared" ref="C42:C44" si="9">B42-F42</f>
        <v>35678.623644968146</v>
      </c>
      <c r="D42" s="95">
        <f t="shared" ref="D42:D44" si="10">C42/F42*100</f>
        <v>3.8360203894097342</v>
      </c>
      <c r="E42" s="107">
        <f>IF(B42&lt;G42,-1,IF(B42&gt;H42,1,0))</f>
        <v>0</v>
      </c>
      <c r="F42" s="41">
        <v>930094.73420599254</v>
      </c>
      <c r="G42" s="205">
        <v>868200.71407436882</v>
      </c>
      <c r="H42" s="205">
        <v>991988.75433761999</v>
      </c>
    </row>
    <row r="43" spans="1:8" x14ac:dyDescent="0.3">
      <c r="A43" s="84" t="s">
        <v>221</v>
      </c>
      <c r="B43" s="110">
        <v>336454.93659705331</v>
      </c>
      <c r="C43" s="26">
        <f t="shared" si="9"/>
        <v>12325.094459994696</v>
      </c>
      <c r="D43" s="95">
        <f t="shared" si="10"/>
        <v>3.8025176511772765</v>
      </c>
      <c r="E43" s="107">
        <f>IF(B43&lt;G43,-1,IF(B43&gt;H43,1,0))</f>
        <v>0</v>
      </c>
      <c r="F43" s="41">
        <v>324129.84213705861</v>
      </c>
      <c r="G43" s="205">
        <v>298586.65974890365</v>
      </c>
      <c r="H43" s="205">
        <v>349673.02452521463</v>
      </c>
    </row>
    <row r="44" spans="1:8" x14ac:dyDescent="0.3">
      <c r="A44" s="84" t="s">
        <v>12</v>
      </c>
      <c r="B44" s="110">
        <v>260927.08481009808</v>
      </c>
      <c r="C44" s="26">
        <f t="shared" si="9"/>
        <v>14514.542264088523</v>
      </c>
      <c r="D44" s="95">
        <f t="shared" si="10"/>
        <v>5.8903423154194359</v>
      </c>
      <c r="E44" s="107">
        <f>IF(B44&lt;G44,-1,IF(B44&gt;H44,1,0))</f>
        <v>1</v>
      </c>
      <c r="F44" s="41">
        <v>246412.54254600956</v>
      </c>
      <c r="G44" s="205">
        <v>232250.49311324916</v>
      </c>
      <c r="H44" s="205">
        <v>260574.5919787703</v>
      </c>
    </row>
    <row r="45" spans="1:8" x14ac:dyDescent="0.3">
      <c r="A45" s="78"/>
      <c r="B45" s="110"/>
      <c r="C45" s="112"/>
      <c r="D45" s="95"/>
      <c r="E45" s="107"/>
      <c r="F45" s="41"/>
      <c r="G45" s="212"/>
      <c r="H45" s="212"/>
    </row>
    <row r="46" spans="1:8" x14ac:dyDescent="0.3">
      <c r="A46" s="114" t="s">
        <v>213</v>
      </c>
      <c r="B46" s="108">
        <v>505174.6084773707</v>
      </c>
      <c r="C46" s="13">
        <f>B46-F46</f>
        <v>39744.289680244925</v>
      </c>
      <c r="D46" s="109">
        <f>C46/F46*100</f>
        <v>8.5392566996841648</v>
      </c>
      <c r="E46" s="106">
        <f>IF(B46&lt;G46,-1,IF(B46&gt;H46,1,0))</f>
        <v>1</v>
      </c>
      <c r="F46" s="190">
        <v>465430.31879712577</v>
      </c>
      <c r="G46" s="202">
        <v>438649.63325159927</v>
      </c>
      <c r="H46" s="202">
        <v>492211.00434265193</v>
      </c>
    </row>
    <row r="47" spans="1:8" x14ac:dyDescent="0.3">
      <c r="A47" s="115"/>
      <c r="B47" s="110"/>
      <c r="C47" s="112"/>
      <c r="D47" s="95"/>
      <c r="E47" s="107"/>
      <c r="F47" s="41" t="s">
        <v>242</v>
      </c>
      <c r="G47" s="212"/>
      <c r="H47" s="212"/>
    </row>
    <row r="48" spans="1:8" x14ac:dyDescent="0.3">
      <c r="A48" s="116" t="s">
        <v>8</v>
      </c>
      <c r="B48" s="110">
        <v>1014299.027136696</v>
      </c>
      <c r="C48" s="26">
        <f t="shared" ref="C48:C49" si="11">B48-F48</f>
        <v>28267.767056300305</v>
      </c>
      <c r="D48" s="95">
        <f t="shared" ref="D48:D49" si="12">C48/F48*100</f>
        <v>2.8668226049948462</v>
      </c>
      <c r="E48" s="107">
        <f>IF(B48&lt;G48,-1,IF(B48&gt;H48,1,0))</f>
        <v>0</v>
      </c>
      <c r="F48" s="41">
        <v>986031.26008039573</v>
      </c>
      <c r="G48" s="205">
        <v>909838.5517551084</v>
      </c>
      <c r="H48" s="205">
        <v>1062223.9684056845</v>
      </c>
    </row>
    <row r="49" spans="1:8" x14ac:dyDescent="0.3">
      <c r="A49" s="116" t="s">
        <v>9</v>
      </c>
      <c r="B49" s="110">
        <v>421655.87467920122</v>
      </c>
      <c r="C49" s="26">
        <f t="shared" si="11"/>
        <v>45935.598732918384</v>
      </c>
      <c r="D49" s="95">
        <f t="shared" si="12"/>
        <v>12.226010059538508</v>
      </c>
      <c r="E49" s="107">
        <f>IF(B49&lt;G49,-1,IF(B49&gt;H49,1,0))</f>
        <v>1</v>
      </c>
      <c r="F49" s="41">
        <v>375720.27594628284</v>
      </c>
      <c r="G49" s="205">
        <v>350504.56650222861</v>
      </c>
      <c r="H49" s="205">
        <v>400935.98539033765</v>
      </c>
    </row>
    <row r="50" spans="1:8" x14ac:dyDescent="0.3">
      <c r="A50" s="117"/>
      <c r="B50" s="110"/>
      <c r="C50" s="118"/>
      <c r="D50" s="95"/>
      <c r="E50" s="107"/>
      <c r="F50" s="41"/>
      <c r="G50" s="212"/>
      <c r="H50" s="212"/>
    </row>
    <row r="51" spans="1:8" x14ac:dyDescent="0.3">
      <c r="A51" s="114" t="s">
        <v>214</v>
      </c>
      <c r="B51" s="108">
        <v>505174.6084773707</v>
      </c>
      <c r="C51" s="13">
        <f>B51-F51</f>
        <v>39744.289680244925</v>
      </c>
      <c r="D51" s="109">
        <f>C51/F51*100</f>
        <v>8.5392566996841648</v>
      </c>
      <c r="E51" s="106">
        <f>IF(B51&lt;G51,-1,IF(B51&gt;H51,1,0))</f>
        <v>1</v>
      </c>
      <c r="F51" s="190">
        <v>465430.31879712577</v>
      </c>
      <c r="G51" s="202">
        <v>438649.63325159927</v>
      </c>
      <c r="H51" s="202">
        <v>492211.00434265193</v>
      </c>
    </row>
    <row r="52" spans="1:8" x14ac:dyDescent="0.3">
      <c r="A52" s="115"/>
      <c r="B52" s="110"/>
      <c r="C52" s="112"/>
      <c r="D52" s="95"/>
      <c r="E52" s="107"/>
      <c r="F52" s="41"/>
      <c r="G52" s="212"/>
      <c r="H52" s="212"/>
    </row>
    <row r="53" spans="1:8" x14ac:dyDescent="0.3">
      <c r="A53" s="116" t="s">
        <v>13</v>
      </c>
      <c r="B53" s="110">
        <v>584395.47183102951</v>
      </c>
      <c r="C53" s="26">
        <f t="shared" ref="C53:C55" si="13">B53-F53</f>
        <v>44032.191198484623</v>
      </c>
      <c r="D53" s="95">
        <f t="shared" ref="D53:D55" si="14">C53/F53*100</f>
        <v>8.148627557916388</v>
      </c>
      <c r="E53" s="107">
        <f>IF(B53&lt;G53,-1,IF(B53&gt;H53,1,0))</f>
        <v>1</v>
      </c>
      <c r="F53" s="41">
        <v>540363.28063254489</v>
      </c>
      <c r="G53" s="205">
        <v>506613.57897318719</v>
      </c>
      <c r="H53" s="205">
        <v>574112.98229190556</v>
      </c>
    </row>
    <row r="54" spans="1:8" x14ac:dyDescent="0.3">
      <c r="A54" s="116" t="s">
        <v>11</v>
      </c>
      <c r="B54" s="110">
        <v>237033.11812355008</v>
      </c>
      <c r="C54" s="26">
        <f t="shared" si="13"/>
        <v>38580.579534354474</v>
      </c>
      <c r="D54" s="95">
        <f t="shared" si="14"/>
        <v>19.440708498175354</v>
      </c>
      <c r="E54" s="107">
        <f>IF(B54&lt;G54,-1,IF(B54&gt;H54,1,0))</f>
        <v>1</v>
      </c>
      <c r="F54" s="41">
        <v>198452.53858919561</v>
      </c>
      <c r="G54" s="205">
        <v>176189.64218715503</v>
      </c>
      <c r="H54" s="205">
        <v>220715.43499123701</v>
      </c>
    </row>
    <row r="55" spans="1:8" ht="15" thickBot="1" x14ac:dyDescent="0.35">
      <c r="A55" s="116" t="s">
        <v>14</v>
      </c>
      <c r="B55" s="119">
        <v>574297.72805748472</v>
      </c>
      <c r="C55" s="26">
        <f t="shared" si="13"/>
        <v>-115131.61405289487</v>
      </c>
      <c r="D55" s="120">
        <f t="shared" si="14"/>
        <v>-16.699552371889325</v>
      </c>
      <c r="E55" s="320">
        <f>IF(B55&lt;G55,-1,IF(B55&gt;H55,1,0))</f>
        <v>0</v>
      </c>
      <c r="F55" s="214">
        <v>689429.3421103796</v>
      </c>
      <c r="G55" s="214">
        <v>381169.30987099302</v>
      </c>
      <c r="H55" s="214">
        <v>997689.37434976711</v>
      </c>
    </row>
    <row r="56" spans="1:8" ht="11.25" customHeight="1" x14ac:dyDescent="0.3">
      <c r="A56" s="378" t="s">
        <v>110</v>
      </c>
      <c r="B56" s="378"/>
      <c r="C56" s="378"/>
      <c r="D56" s="378"/>
      <c r="E56" s="378"/>
      <c r="F56" s="121"/>
      <c r="G56" s="10"/>
      <c r="H56" s="10"/>
    </row>
    <row r="57" spans="1:8" ht="11.25" customHeight="1" x14ac:dyDescent="0.3">
      <c r="A57" s="370" t="s">
        <v>111</v>
      </c>
      <c r="B57" s="370"/>
      <c r="C57" s="370"/>
      <c r="D57" s="370"/>
      <c r="E57" s="370"/>
      <c r="F57" s="121"/>
      <c r="G57" s="10"/>
      <c r="H57" s="10"/>
    </row>
    <row r="58" spans="1:8" ht="11.25" customHeight="1" x14ac:dyDescent="0.3">
      <c r="A58" s="370" t="s">
        <v>112</v>
      </c>
      <c r="B58" s="370"/>
      <c r="C58" s="370"/>
      <c r="D58" s="370"/>
      <c r="E58" s="370"/>
      <c r="F58" s="121"/>
      <c r="G58" s="10"/>
      <c r="H58" s="10"/>
    </row>
    <row r="59" spans="1:8" x14ac:dyDescent="0.3">
      <c r="A59" s="366" t="s">
        <v>222</v>
      </c>
      <c r="B59" s="366"/>
      <c r="C59" s="366"/>
      <c r="D59" s="366"/>
      <c r="E59" s="366"/>
      <c r="F59" s="121"/>
      <c r="G59" s="10"/>
      <c r="H59" s="10"/>
    </row>
    <row r="60" spans="1:8" ht="11.25" customHeight="1" x14ac:dyDescent="0.3">
      <c r="A60" s="370" t="s">
        <v>223</v>
      </c>
      <c r="B60" s="370"/>
      <c r="C60" s="370"/>
      <c r="D60" s="370"/>
      <c r="E60" s="370"/>
      <c r="F60" s="121"/>
      <c r="G60" s="10"/>
      <c r="H60" s="10"/>
    </row>
    <row r="61" spans="1:8" ht="11.25" customHeight="1" x14ac:dyDescent="0.3">
      <c r="A61" s="370" t="s">
        <v>224</v>
      </c>
      <c r="B61" s="370"/>
      <c r="C61" s="370"/>
      <c r="D61" s="370"/>
      <c r="E61" s="370"/>
      <c r="F61" s="121"/>
      <c r="G61" s="10"/>
      <c r="H61" s="10"/>
    </row>
    <row r="62" spans="1:8" ht="11.25" customHeight="1" x14ac:dyDescent="0.3">
      <c r="A62" s="370" t="s">
        <v>62</v>
      </c>
      <c r="B62" s="370"/>
      <c r="C62" s="370"/>
      <c r="D62" s="370"/>
      <c r="E62" s="370"/>
      <c r="F62" s="121"/>
      <c r="G62" s="10"/>
      <c r="H62" s="10"/>
    </row>
    <row r="63" spans="1:8" ht="11.25" customHeight="1" x14ac:dyDescent="0.3">
      <c r="A63" s="344" t="s">
        <v>263</v>
      </c>
      <c r="B63" s="344"/>
      <c r="C63" s="344"/>
      <c r="D63" s="344"/>
      <c r="E63" s="344"/>
      <c r="F63" s="122"/>
      <c r="G63" s="10"/>
      <c r="H63" s="10"/>
    </row>
    <row r="64" spans="1:8" hidden="1" x14ac:dyDescent="0.3">
      <c r="A64" s="67">
        <v>1</v>
      </c>
      <c r="B64" s="67">
        <v>-1</v>
      </c>
      <c r="C64" s="67">
        <v>0</v>
      </c>
      <c r="D64" s="10"/>
      <c r="E64" s="10"/>
      <c r="F64" s="10"/>
      <c r="G64" s="10"/>
      <c r="H64" s="10"/>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34B6A-4238-4301-819B-C544AB0673B9}">
  <dimension ref="A1:R9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C25" sqref="C25"/>
    </sheetView>
  </sheetViews>
  <sheetFormatPr baseColWidth="10" defaultColWidth="11.44140625" defaultRowHeight="10.199999999999999" x14ac:dyDescent="0.2"/>
  <cols>
    <col min="1" max="1" width="36.109375" style="10" customWidth="1"/>
    <col min="2" max="4" width="9.44140625" style="10" customWidth="1"/>
    <col min="5" max="5" width="19.5546875" style="10" customWidth="1"/>
    <col min="6" max="8" width="11.44140625" style="10" customWidth="1"/>
    <col min="9" max="16384" width="11.44140625" style="10"/>
  </cols>
  <sheetData>
    <row r="1" spans="1:8" x14ac:dyDescent="0.2">
      <c r="A1" s="348" t="s">
        <v>256</v>
      </c>
      <c r="B1" s="348"/>
      <c r="C1" s="348"/>
      <c r="D1" s="348"/>
      <c r="E1" s="348"/>
    </row>
    <row r="2" spans="1:8" ht="12" x14ac:dyDescent="0.2">
      <c r="A2" s="348" t="s">
        <v>257</v>
      </c>
      <c r="B2" s="348"/>
      <c r="C2" s="348"/>
      <c r="D2" s="348"/>
      <c r="E2" s="348"/>
    </row>
    <row r="3" spans="1:8" ht="10.8" thickBot="1" x14ac:dyDescent="0.25">
      <c r="A3" s="349" t="str">
        <f>+'C4 urbano'!A3:E3</f>
        <v>I Trimestre 2022</v>
      </c>
      <c r="B3" s="349"/>
      <c r="C3" s="349"/>
      <c r="D3" s="349"/>
      <c r="E3" s="349"/>
      <c r="F3" s="345" t="s">
        <v>229</v>
      </c>
      <c r="G3" s="345"/>
      <c r="H3" s="345"/>
    </row>
    <row r="4" spans="1:8" ht="12.75" customHeight="1" x14ac:dyDescent="0.2">
      <c r="A4" s="360" t="s">
        <v>116</v>
      </c>
      <c r="B4" s="271" t="str">
        <f>+'C4 urbano'!B4</f>
        <v>I 2022</v>
      </c>
      <c r="C4" s="361" t="s">
        <v>74</v>
      </c>
      <c r="D4" s="361"/>
      <c r="E4" s="362" t="s">
        <v>108</v>
      </c>
      <c r="F4" s="363" t="s">
        <v>227</v>
      </c>
      <c r="G4" s="357" t="s">
        <v>75</v>
      </c>
      <c r="H4" s="358"/>
    </row>
    <row r="5" spans="1:8" ht="10.8" thickBot="1" x14ac:dyDescent="0.25">
      <c r="A5" s="341"/>
      <c r="B5" s="6" t="str">
        <f>+'C4 urbano'!B5</f>
        <v>Ene - Mar</v>
      </c>
      <c r="C5" s="6" t="s">
        <v>49</v>
      </c>
      <c r="D5" s="6" t="s">
        <v>48</v>
      </c>
      <c r="E5" s="353"/>
      <c r="F5" s="347"/>
      <c r="G5" s="263" t="s">
        <v>76</v>
      </c>
      <c r="H5" s="263" t="s">
        <v>77</v>
      </c>
    </row>
    <row r="6" spans="1:8" x14ac:dyDescent="0.2">
      <c r="A6" s="324"/>
      <c r="B6" s="48"/>
    </row>
    <row r="7" spans="1:8" x14ac:dyDescent="0.2">
      <c r="A7" s="72" t="s">
        <v>1</v>
      </c>
      <c r="B7" s="108">
        <v>388330.77446463041</v>
      </c>
      <c r="C7" s="13">
        <f>B7-F7</f>
        <v>38315.982503114617</v>
      </c>
      <c r="D7" s="109">
        <f>C7/F7*100</f>
        <v>10.946960923676469</v>
      </c>
      <c r="E7" s="106">
        <f>IF(B7&lt;G7,-1,IF(B7&gt;H7,1,0))</f>
        <v>1</v>
      </c>
      <c r="F7" s="190">
        <v>350014.79196151579</v>
      </c>
      <c r="G7" s="202">
        <v>333091.23932165909</v>
      </c>
      <c r="H7" s="202">
        <v>366938.34460137214</v>
      </c>
    </row>
    <row r="8" spans="1:8" x14ac:dyDescent="0.2">
      <c r="A8" s="74"/>
      <c r="B8" s="110"/>
      <c r="C8" s="94"/>
      <c r="D8" s="95"/>
      <c r="E8" s="107"/>
      <c r="F8" s="41" t="s">
        <v>242</v>
      </c>
      <c r="G8" s="212"/>
      <c r="H8" s="212"/>
    </row>
    <row r="9" spans="1:8" x14ac:dyDescent="0.2">
      <c r="A9" s="76" t="s">
        <v>2</v>
      </c>
      <c r="B9" s="111">
        <v>283232.07401611411</v>
      </c>
      <c r="C9" s="24">
        <f t="shared" ref="C9:C10" si="0">B9-F9</f>
        <v>14345.67378407385</v>
      </c>
      <c r="D9" s="95">
        <f t="shared" ref="D9:D10" si="1">C9/F9*100</f>
        <v>5.3352173154514313</v>
      </c>
      <c r="E9" s="107">
        <f>IF(B9&lt;G9,-1,IF(B9&gt;H9,1,0))</f>
        <v>0</v>
      </c>
      <c r="F9" s="190">
        <v>268886.40023204027</v>
      </c>
      <c r="G9" s="202">
        <v>247383.48335120745</v>
      </c>
      <c r="H9" s="202">
        <v>290389.31711287308</v>
      </c>
    </row>
    <row r="10" spans="1:8" x14ac:dyDescent="0.2">
      <c r="A10" s="78" t="s">
        <v>56</v>
      </c>
      <c r="B10" s="110">
        <v>283232.07401611411</v>
      </c>
      <c r="C10" s="26">
        <f t="shared" si="0"/>
        <v>14345.67378407385</v>
      </c>
      <c r="D10" s="95">
        <f t="shared" si="1"/>
        <v>5.3352173154514313</v>
      </c>
      <c r="E10" s="107">
        <f>IF(B10&lt;G10,-1,IF(B10&gt;H10,1,0))</f>
        <v>0</v>
      </c>
      <c r="F10" s="41">
        <v>268886.40023204027</v>
      </c>
      <c r="G10" s="205">
        <v>247383.48335120745</v>
      </c>
      <c r="H10" s="205">
        <v>290389.31711287308</v>
      </c>
    </row>
    <row r="11" spans="1:8" x14ac:dyDescent="0.2">
      <c r="A11" s="78"/>
      <c r="B11" s="110"/>
      <c r="C11" s="112"/>
      <c r="D11" s="95"/>
      <c r="E11" s="107"/>
      <c r="F11" s="41" t="s">
        <v>242</v>
      </c>
      <c r="G11" s="212"/>
      <c r="H11" s="212"/>
    </row>
    <row r="12" spans="1:8" x14ac:dyDescent="0.2">
      <c r="A12" s="76" t="s">
        <v>3</v>
      </c>
      <c r="B12" s="111">
        <v>400781.00432529685</v>
      </c>
      <c r="C12" s="24">
        <f t="shared" ref="C12:C15" si="2">B12-F12</f>
        <v>32952.225471620681</v>
      </c>
      <c r="D12" s="95">
        <f t="shared" ref="D12:D15" si="3">C12/F12*100</f>
        <v>8.9585772962939405</v>
      </c>
      <c r="E12" s="107">
        <f>IF(B12&lt;G12,-1,IF(B12&gt;H12,1,0))</f>
        <v>0</v>
      </c>
      <c r="F12" s="190">
        <v>367828.77885367617</v>
      </c>
      <c r="G12" s="202">
        <v>326918.65211845317</v>
      </c>
      <c r="H12" s="202">
        <v>408738.90558889951</v>
      </c>
    </row>
    <row r="13" spans="1:8" x14ac:dyDescent="0.2">
      <c r="A13" s="78" t="s">
        <v>4</v>
      </c>
      <c r="B13" s="110">
        <v>370352.78569380316</v>
      </c>
      <c r="C13" s="26">
        <f t="shared" si="2"/>
        <v>14619.656709695351</v>
      </c>
      <c r="D13" s="95">
        <f t="shared" si="3"/>
        <v>4.1097259486193307</v>
      </c>
      <c r="E13" s="107">
        <f>IF(B13&lt;G13,-1,IF(B13&gt;H13,1,0))</f>
        <v>0</v>
      </c>
      <c r="F13" s="41">
        <v>355733.12898410781</v>
      </c>
      <c r="G13" s="205">
        <v>301310.90205031499</v>
      </c>
      <c r="H13" s="205">
        <v>410155.35591790132</v>
      </c>
    </row>
    <row r="14" spans="1:8" x14ac:dyDescent="0.2">
      <c r="A14" s="78" t="s">
        <v>5</v>
      </c>
      <c r="B14" s="110">
        <v>334072.94402257481</v>
      </c>
      <c r="C14" s="26">
        <f t="shared" si="2"/>
        <v>46052.457187254797</v>
      </c>
      <c r="D14" s="95">
        <f t="shared" si="3"/>
        <v>15.989299127039519</v>
      </c>
      <c r="E14" s="107">
        <f>IF(B14&lt;G14,-1,IF(B14&gt;H14,1,0))</f>
        <v>1</v>
      </c>
      <c r="F14" s="41">
        <v>288020.48683532001</v>
      </c>
      <c r="G14" s="205">
        <v>257093.06117398545</v>
      </c>
      <c r="H14" s="205">
        <v>318947.91249665496</v>
      </c>
    </row>
    <row r="15" spans="1:8" ht="12" x14ac:dyDescent="0.2">
      <c r="A15" s="78" t="s">
        <v>127</v>
      </c>
      <c r="B15" s="110">
        <v>746115.04036964953</v>
      </c>
      <c r="C15" s="26">
        <f t="shared" si="2"/>
        <v>52614.749447579845</v>
      </c>
      <c r="D15" s="95">
        <f t="shared" si="3"/>
        <v>7.5868388429403399</v>
      </c>
      <c r="E15" s="107">
        <f>IF(B15&lt;G15,-1,IF(B15&gt;H15,1,0))</f>
        <v>0</v>
      </c>
      <c r="F15" s="41">
        <v>693500.29092206969</v>
      </c>
      <c r="G15" s="205">
        <v>509137.60101644613</v>
      </c>
      <c r="H15" s="205">
        <v>877862.98082769301</v>
      </c>
    </row>
    <row r="16" spans="1:8" x14ac:dyDescent="0.2">
      <c r="A16" s="78"/>
      <c r="B16" s="110"/>
      <c r="C16" s="112"/>
      <c r="D16" s="95"/>
      <c r="E16" s="107"/>
      <c r="F16" s="87" t="s">
        <v>242</v>
      </c>
      <c r="G16" s="217"/>
      <c r="H16" s="217"/>
    </row>
    <row r="17" spans="1:8" x14ac:dyDescent="0.2">
      <c r="A17" s="76" t="s">
        <v>50</v>
      </c>
      <c r="B17" s="111">
        <v>438497.40218687878</v>
      </c>
      <c r="C17" s="24">
        <f t="shared" ref="C17:C26" si="4">B17-F17</f>
        <v>38129.003707620373</v>
      </c>
      <c r="D17" s="95">
        <f t="shared" ref="D17:D26" si="5">C17/F17*100</f>
        <v>9.5234798381810073</v>
      </c>
      <c r="E17" s="107">
        <f t="shared" ref="E17:E38" si="6">IF(B17&lt;G17,-1,IF(B17&gt;H17,1,0))</f>
        <v>1</v>
      </c>
      <c r="F17" s="190">
        <v>400368.39847925841</v>
      </c>
      <c r="G17" s="202">
        <v>377103.0748559112</v>
      </c>
      <c r="H17" s="202">
        <v>423633.72210260539</v>
      </c>
    </row>
    <row r="18" spans="1:8" x14ac:dyDescent="0.2">
      <c r="A18" s="78" t="s">
        <v>66</v>
      </c>
      <c r="B18" s="110">
        <v>337368.66647651745</v>
      </c>
      <c r="C18" s="26">
        <f t="shared" si="4"/>
        <v>49185.149464035232</v>
      </c>
      <c r="D18" s="95">
        <f t="shared" si="5"/>
        <v>17.067301410546964</v>
      </c>
      <c r="E18" s="107">
        <f t="shared" si="6"/>
        <v>1</v>
      </c>
      <c r="F18" s="87">
        <v>288183.51701248222</v>
      </c>
      <c r="G18" s="205">
        <v>266173.72499986039</v>
      </c>
      <c r="H18" s="205">
        <v>310193.30902510404</v>
      </c>
    </row>
    <row r="19" spans="1:8" x14ac:dyDescent="0.2">
      <c r="A19" s="78" t="s">
        <v>6</v>
      </c>
      <c r="B19" s="110">
        <v>342534.90265935264</v>
      </c>
      <c r="C19" s="26">
        <f t="shared" si="4"/>
        <v>51790.270956543041</v>
      </c>
      <c r="D19" s="95">
        <f t="shared" si="5"/>
        <v>17.812975824599746</v>
      </c>
      <c r="E19" s="107">
        <f t="shared" si="6"/>
        <v>1</v>
      </c>
      <c r="F19" s="87">
        <v>290744.63170280959</v>
      </c>
      <c r="G19" s="205">
        <v>252516.00610308116</v>
      </c>
      <c r="H19" s="205">
        <v>328973.25730253803</v>
      </c>
    </row>
    <row r="20" spans="1:8" x14ac:dyDescent="0.2">
      <c r="A20" s="78" t="s">
        <v>67</v>
      </c>
      <c r="B20" s="110">
        <v>286044.03485813708</v>
      </c>
      <c r="C20" s="26">
        <f t="shared" si="4"/>
        <v>38194.842390427249</v>
      </c>
      <c r="D20" s="95">
        <f t="shared" si="5"/>
        <v>15.410517181896138</v>
      </c>
      <c r="E20" s="107">
        <f t="shared" si="6"/>
        <v>1</v>
      </c>
      <c r="F20" s="87">
        <v>247849.19246770983</v>
      </c>
      <c r="G20" s="205">
        <v>214654.59607798496</v>
      </c>
      <c r="H20" s="205">
        <v>281043.7888574347</v>
      </c>
    </row>
    <row r="21" spans="1:8" x14ac:dyDescent="0.2">
      <c r="A21" s="78" t="s">
        <v>68</v>
      </c>
      <c r="B21" s="110">
        <v>685884.02324409899</v>
      </c>
      <c r="C21" s="26">
        <f t="shared" si="4"/>
        <v>95729.422424666467</v>
      </c>
      <c r="D21" s="95">
        <f t="shared" si="5"/>
        <v>16.221075340554101</v>
      </c>
      <c r="E21" s="107">
        <f t="shared" si="6"/>
        <v>0</v>
      </c>
      <c r="F21" s="87">
        <v>590154.60081943253</v>
      </c>
      <c r="G21" s="205">
        <v>461916.55322626047</v>
      </c>
      <c r="H21" s="205">
        <v>718392.64841260388</v>
      </c>
    </row>
    <row r="22" spans="1:8" ht="20.399999999999999" x14ac:dyDescent="0.2">
      <c r="A22" s="78" t="s">
        <v>58</v>
      </c>
      <c r="B22" s="110">
        <v>334706.42578534031</v>
      </c>
      <c r="C22" s="26">
        <f t="shared" si="4"/>
        <v>2406.2265339525766</v>
      </c>
      <c r="D22" s="126">
        <f t="shared" si="5"/>
        <v>0.72411227539838063</v>
      </c>
      <c r="E22" s="107">
        <f t="shared" si="6"/>
        <v>0</v>
      </c>
      <c r="F22" s="322">
        <v>332300.19925138773</v>
      </c>
      <c r="G22" s="208">
        <v>286267.90953388036</v>
      </c>
      <c r="H22" s="208">
        <v>378332.48896889488</v>
      </c>
    </row>
    <row r="23" spans="1:8" x14ac:dyDescent="0.2">
      <c r="A23" s="78" t="s">
        <v>57</v>
      </c>
      <c r="B23" s="110">
        <v>858602.56201857585</v>
      </c>
      <c r="C23" s="26">
        <f t="shared" si="4"/>
        <v>14776.387438789825</v>
      </c>
      <c r="D23" s="126">
        <f t="shared" si="5"/>
        <v>1.7511174556949796</v>
      </c>
      <c r="E23" s="107">
        <f t="shared" si="6"/>
        <v>0</v>
      </c>
      <c r="F23" s="87">
        <v>843826.17457978602</v>
      </c>
      <c r="G23" s="205">
        <v>745441.39550415368</v>
      </c>
      <c r="H23" s="205">
        <v>942210.95365541836</v>
      </c>
    </row>
    <row r="24" spans="1:8" x14ac:dyDescent="0.2">
      <c r="A24" s="78" t="s">
        <v>38</v>
      </c>
      <c r="B24" s="110">
        <v>919924.9673392179</v>
      </c>
      <c r="C24" s="26">
        <f t="shared" si="4"/>
        <v>52523.125629577669</v>
      </c>
      <c r="D24" s="95">
        <f t="shared" si="5"/>
        <v>6.0552241307275896</v>
      </c>
      <c r="E24" s="107">
        <f t="shared" si="6"/>
        <v>0</v>
      </c>
      <c r="F24" s="87">
        <v>867401.84170964023</v>
      </c>
      <c r="G24" s="205">
        <v>801117.05134855793</v>
      </c>
      <c r="H24" s="205">
        <v>933686.63207072346</v>
      </c>
    </row>
    <row r="25" spans="1:8" ht="12" x14ac:dyDescent="0.2">
      <c r="A25" s="78" t="s">
        <v>128</v>
      </c>
      <c r="B25" s="110">
        <v>283384.88267994742</v>
      </c>
      <c r="C25" s="26">
        <f t="shared" si="4"/>
        <v>15714.484809385205</v>
      </c>
      <c r="D25" s="95">
        <f t="shared" si="5"/>
        <v>5.8708340311072735</v>
      </c>
      <c r="E25" s="107">
        <f t="shared" si="6"/>
        <v>0</v>
      </c>
      <c r="F25" s="87">
        <v>267670.39787056221</v>
      </c>
      <c r="G25" s="205">
        <v>209063.50618500763</v>
      </c>
      <c r="H25" s="205">
        <v>326277.28955611656</v>
      </c>
    </row>
    <row r="26" spans="1:8" x14ac:dyDescent="0.2">
      <c r="A26" s="78" t="s">
        <v>59</v>
      </c>
      <c r="B26" s="110">
        <v>157417.05929862784</v>
      </c>
      <c r="C26" s="26">
        <f t="shared" si="4"/>
        <v>3291.2782265159767</v>
      </c>
      <c r="D26" s="95">
        <f t="shared" si="5"/>
        <v>2.1354495034001251</v>
      </c>
      <c r="E26" s="107">
        <f t="shared" si="6"/>
        <v>0</v>
      </c>
      <c r="F26" s="41">
        <v>154125.78107211186</v>
      </c>
      <c r="G26" s="205">
        <v>137113.48051693852</v>
      </c>
      <c r="H26" s="205">
        <v>171138.08162728514</v>
      </c>
    </row>
    <row r="27" spans="1:8" x14ac:dyDescent="0.2">
      <c r="A27" s="78"/>
      <c r="B27" s="110"/>
      <c r="C27" s="113"/>
      <c r="D27" s="95"/>
      <c r="E27" s="107"/>
      <c r="F27" s="41"/>
      <c r="G27" s="212"/>
      <c r="H27" s="212"/>
    </row>
    <row r="28" spans="1:8" x14ac:dyDescent="0.2">
      <c r="A28" s="72" t="s">
        <v>215</v>
      </c>
      <c r="B28" s="108">
        <v>388330.77446463041</v>
      </c>
      <c r="C28" s="13">
        <f>B28-F28</f>
        <v>38315.982503114617</v>
      </c>
      <c r="D28" s="109">
        <f>C28/F28*100</f>
        <v>10.946960923676469</v>
      </c>
      <c r="E28" s="106">
        <f t="shared" si="6"/>
        <v>1</v>
      </c>
      <c r="F28" s="190">
        <v>350014.79196151579</v>
      </c>
      <c r="G28" s="202">
        <v>333091.23932165909</v>
      </c>
      <c r="H28" s="202">
        <v>366938.34460137214</v>
      </c>
    </row>
    <row r="29" spans="1:8" x14ac:dyDescent="0.2">
      <c r="A29" s="78"/>
      <c r="B29" s="110"/>
      <c r="C29" s="113"/>
      <c r="D29" s="95"/>
      <c r="E29" s="107"/>
      <c r="F29" s="41"/>
      <c r="G29" s="205"/>
      <c r="H29" s="205"/>
    </row>
    <row r="30" spans="1:8" ht="12" x14ac:dyDescent="0.2">
      <c r="A30" s="169" t="s">
        <v>219</v>
      </c>
      <c r="B30" s="110">
        <v>2310607.58346688</v>
      </c>
      <c r="C30" s="26">
        <f t="shared" ref="C30:C38" si="7">B30-F30</f>
        <v>305612.35735510127</v>
      </c>
      <c r="D30" s="95">
        <f t="shared" ref="D30:D38" si="8">C30/F30*100</f>
        <v>15.242547881162055</v>
      </c>
      <c r="E30" s="107">
        <f t="shared" si="6"/>
        <v>0</v>
      </c>
      <c r="F30" s="41">
        <v>2004995.2261117788</v>
      </c>
      <c r="G30" s="205">
        <v>1548538.4925664801</v>
      </c>
      <c r="H30" s="205">
        <v>2461451.9596570777</v>
      </c>
    </row>
    <row r="31" spans="1:8" x14ac:dyDescent="0.2">
      <c r="A31" s="84" t="s">
        <v>204</v>
      </c>
      <c r="B31" s="110">
        <v>1152925.2927610292</v>
      </c>
      <c r="C31" s="26">
        <f t="shared" si="7"/>
        <v>-3268.0854440988041</v>
      </c>
      <c r="D31" s="95">
        <f t="shared" si="8"/>
        <v>-0.28265906946917241</v>
      </c>
      <c r="E31" s="107">
        <f t="shared" si="6"/>
        <v>0</v>
      </c>
      <c r="F31" s="41">
        <v>1156193.378205128</v>
      </c>
      <c r="G31" s="205">
        <v>1075621.7052702908</v>
      </c>
      <c r="H31" s="205">
        <v>1236765.0511399657</v>
      </c>
    </row>
    <row r="32" spans="1:8" x14ac:dyDescent="0.2">
      <c r="A32" s="84" t="s">
        <v>205</v>
      </c>
      <c r="B32" s="110">
        <v>618306.87667435652</v>
      </c>
      <c r="C32" s="26">
        <f t="shared" si="7"/>
        <v>28257.041266803164</v>
      </c>
      <c r="D32" s="95">
        <f t="shared" si="8"/>
        <v>4.7889245231779007</v>
      </c>
      <c r="E32" s="107">
        <f t="shared" si="6"/>
        <v>0</v>
      </c>
      <c r="F32" s="41">
        <v>590049.83540755336</v>
      </c>
      <c r="G32" s="205">
        <v>543015.0442503707</v>
      </c>
      <c r="H32" s="205">
        <v>637084.62656473578</v>
      </c>
    </row>
    <row r="33" spans="1:18" x14ac:dyDescent="0.2">
      <c r="A33" s="84" t="s">
        <v>206</v>
      </c>
      <c r="B33" s="110">
        <v>449151.13173165033</v>
      </c>
      <c r="C33" s="26">
        <f t="shared" si="7"/>
        <v>11829.360450925131</v>
      </c>
      <c r="D33" s="95">
        <f t="shared" si="8"/>
        <v>2.7049557620426903</v>
      </c>
      <c r="E33" s="107">
        <f t="shared" si="6"/>
        <v>0</v>
      </c>
      <c r="F33" s="41">
        <v>437321.7712807252</v>
      </c>
      <c r="G33" s="205">
        <v>407977.95213979657</v>
      </c>
      <c r="H33" s="205">
        <v>466665.59042165417</v>
      </c>
    </row>
    <row r="34" spans="1:18" ht="20.399999999999999" x14ac:dyDescent="0.2">
      <c r="A34" s="84" t="s">
        <v>207</v>
      </c>
      <c r="B34" s="110">
        <v>349128.47217439144</v>
      </c>
      <c r="C34" s="26">
        <f t="shared" si="7"/>
        <v>9082.1190979428357</v>
      </c>
      <c r="D34" s="95">
        <f t="shared" si="8"/>
        <v>2.670847375887313</v>
      </c>
      <c r="E34" s="107">
        <f t="shared" si="6"/>
        <v>0</v>
      </c>
      <c r="F34" s="323">
        <v>340046.35307644861</v>
      </c>
      <c r="G34" s="208">
        <v>314405.33638097916</v>
      </c>
      <c r="H34" s="208">
        <v>365687.36977191863</v>
      </c>
    </row>
    <row r="35" spans="1:18" ht="20.399999999999999" x14ac:dyDescent="0.2">
      <c r="A35" s="84" t="s">
        <v>208</v>
      </c>
      <c r="B35" s="110">
        <v>242372.40067176017</v>
      </c>
      <c r="C35" s="26">
        <f t="shared" si="7"/>
        <v>26763.936040381232</v>
      </c>
      <c r="D35" s="95">
        <f t="shared" si="8"/>
        <v>12.41321210933854</v>
      </c>
      <c r="E35" s="107">
        <f t="shared" si="6"/>
        <v>0</v>
      </c>
      <c r="F35" s="323">
        <v>215608.46463137894</v>
      </c>
      <c r="G35" s="208">
        <v>164426.43782402901</v>
      </c>
      <c r="H35" s="208">
        <v>266790.49143872858</v>
      </c>
    </row>
    <row r="36" spans="1:18" ht="20.399999999999999" x14ac:dyDescent="0.2">
      <c r="A36" s="84" t="s">
        <v>209</v>
      </c>
      <c r="B36" s="110">
        <v>260327.22575250274</v>
      </c>
      <c r="C36" s="26">
        <f t="shared" si="7"/>
        <v>11325.401784459245</v>
      </c>
      <c r="D36" s="95">
        <f t="shared" si="8"/>
        <v>4.5483208130687149</v>
      </c>
      <c r="E36" s="107">
        <f t="shared" si="6"/>
        <v>0</v>
      </c>
      <c r="F36" s="323">
        <v>249001.82396804349</v>
      </c>
      <c r="G36" s="208">
        <v>223491.11691674046</v>
      </c>
      <c r="H36" s="208">
        <v>274512.53101934626</v>
      </c>
    </row>
    <row r="37" spans="1:18" ht="20.399999999999999" x14ac:dyDescent="0.2">
      <c r="A37" s="84" t="s">
        <v>210</v>
      </c>
      <c r="B37" s="110">
        <v>367218.9550168913</v>
      </c>
      <c r="C37" s="26">
        <f t="shared" si="7"/>
        <v>43161.817198236764</v>
      </c>
      <c r="D37" s="95">
        <f t="shared" si="8"/>
        <v>13.319199659903965</v>
      </c>
      <c r="E37" s="107">
        <f t="shared" si="6"/>
        <v>1</v>
      </c>
      <c r="F37" s="323">
        <v>324057.13781865453</v>
      </c>
      <c r="G37" s="208">
        <v>301603.24861206161</v>
      </c>
      <c r="H37" s="208">
        <v>346511.02702524699</v>
      </c>
    </row>
    <row r="38" spans="1:18" x14ac:dyDescent="0.2">
      <c r="A38" s="169" t="s">
        <v>211</v>
      </c>
      <c r="B38" s="110">
        <v>252389.81849880714</v>
      </c>
      <c r="C38" s="26">
        <f t="shared" si="7"/>
        <v>6767.6910379504552</v>
      </c>
      <c r="D38" s="95">
        <f t="shared" si="8"/>
        <v>2.7553262842855966</v>
      </c>
      <c r="E38" s="107">
        <f t="shared" si="6"/>
        <v>0</v>
      </c>
      <c r="F38" s="41">
        <v>245622.12746085669</v>
      </c>
      <c r="G38" s="205">
        <v>235628.8707483403</v>
      </c>
      <c r="H38" s="205">
        <v>255615.3841733725</v>
      </c>
    </row>
    <row r="39" spans="1:18" x14ac:dyDescent="0.2">
      <c r="A39" s="78"/>
      <c r="B39" s="110"/>
      <c r="C39" s="113"/>
      <c r="D39" s="95"/>
      <c r="E39" s="107"/>
      <c r="F39" s="41">
        <v>372500</v>
      </c>
      <c r="G39" s="205" t="s">
        <v>164</v>
      </c>
      <c r="H39" s="205" t="s">
        <v>164</v>
      </c>
    </row>
    <row r="40" spans="1:18" x14ac:dyDescent="0.2">
      <c r="A40" s="72" t="s">
        <v>212</v>
      </c>
      <c r="B40" s="108">
        <v>388330.77446463041</v>
      </c>
      <c r="C40" s="13">
        <f>B40-F40</f>
        <v>38315.982503114617</v>
      </c>
      <c r="D40" s="109">
        <f>C40/F40*100</f>
        <v>10.946960923676469</v>
      </c>
      <c r="E40" s="106">
        <f>IF(B40&lt;G40,-1,IF(B40&gt;H40,1,0))</f>
        <v>1</v>
      </c>
      <c r="F40" s="190">
        <v>350014.79196151579</v>
      </c>
      <c r="G40" s="202">
        <v>333091.23932165909</v>
      </c>
      <c r="H40" s="202">
        <v>366938.34460137214</v>
      </c>
    </row>
    <row r="41" spans="1:18" x14ac:dyDescent="0.2">
      <c r="A41" s="74"/>
      <c r="B41" s="110"/>
      <c r="C41" s="112"/>
      <c r="D41" s="95"/>
      <c r="E41" s="107"/>
      <c r="F41" s="41" t="s">
        <v>242</v>
      </c>
      <c r="G41" s="212"/>
      <c r="H41" s="212"/>
      <c r="P41" s="295"/>
      <c r="Q41" s="325"/>
      <c r="R41" s="325"/>
    </row>
    <row r="42" spans="1:18" ht="12" x14ac:dyDescent="0.2">
      <c r="A42" s="84" t="s">
        <v>220</v>
      </c>
      <c r="B42" s="110">
        <v>929883.24651678035</v>
      </c>
      <c r="C42" s="26">
        <f t="shared" ref="C42:C44" si="9">B42-F42</f>
        <v>-2936.8537622033618</v>
      </c>
      <c r="D42" s="95">
        <f t="shared" ref="D42:D44" si="10">C42/F42*100</f>
        <v>-0.31483602908267316</v>
      </c>
      <c r="E42" s="107">
        <f>IF(B42&lt;G42,-1,IF(B42&gt;H42,1,0))</f>
        <v>0</v>
      </c>
      <c r="F42" s="41">
        <v>932820.10027898371</v>
      </c>
      <c r="G42" s="205">
        <v>862170.70401697187</v>
      </c>
      <c r="H42" s="205">
        <v>1003469.4965409944</v>
      </c>
      <c r="P42" s="295"/>
      <c r="Q42" s="22"/>
      <c r="R42" s="22"/>
    </row>
    <row r="43" spans="1:18" ht="12" x14ac:dyDescent="0.2">
      <c r="A43" s="84" t="s">
        <v>221</v>
      </c>
      <c r="B43" s="110">
        <v>321021.63732215168</v>
      </c>
      <c r="C43" s="26">
        <f t="shared" si="9"/>
        <v>22264.114719000645</v>
      </c>
      <c r="D43" s="95">
        <f t="shared" si="10"/>
        <v>7.4522356876599094</v>
      </c>
      <c r="E43" s="107">
        <f>IF(B43&lt;G43,-1,IF(B43&gt;H43,1,0))</f>
        <v>1</v>
      </c>
      <c r="F43" s="41">
        <v>298757.52260315104</v>
      </c>
      <c r="G43" s="205">
        <v>281584.36224911909</v>
      </c>
      <c r="H43" s="205">
        <v>315930.68295718404</v>
      </c>
      <c r="P43" s="295"/>
      <c r="Q43" s="326"/>
      <c r="R43" s="326"/>
    </row>
    <row r="44" spans="1:18" x14ac:dyDescent="0.2">
      <c r="A44" s="84" t="s">
        <v>12</v>
      </c>
      <c r="B44" s="110">
        <v>252389.81849880714</v>
      </c>
      <c r="C44" s="26">
        <f t="shared" si="9"/>
        <v>6767.6910379504552</v>
      </c>
      <c r="D44" s="95">
        <f t="shared" si="10"/>
        <v>2.7553262842855966</v>
      </c>
      <c r="E44" s="107">
        <f>IF(B44&lt;G44,-1,IF(B44&gt;H44,1,0))</f>
        <v>0</v>
      </c>
      <c r="F44" s="41">
        <v>245622.12746085669</v>
      </c>
      <c r="G44" s="205">
        <v>235628.8707483403</v>
      </c>
      <c r="H44" s="205">
        <v>255615.3841733725</v>
      </c>
      <c r="P44" s="295"/>
      <c r="Q44" s="327"/>
      <c r="R44" s="327"/>
    </row>
    <row r="45" spans="1:18" x14ac:dyDescent="0.2">
      <c r="A45" s="78"/>
      <c r="B45" s="110"/>
      <c r="C45" s="112"/>
      <c r="D45" s="95"/>
      <c r="E45" s="107"/>
      <c r="F45" s="41"/>
      <c r="G45" s="212"/>
      <c r="H45" s="212"/>
      <c r="P45" s="295"/>
      <c r="Q45" s="22"/>
      <c r="R45" s="22"/>
    </row>
    <row r="46" spans="1:18" x14ac:dyDescent="0.2">
      <c r="A46" s="114" t="s">
        <v>213</v>
      </c>
      <c r="B46" s="108">
        <v>388330.77446463041</v>
      </c>
      <c r="C46" s="13">
        <f>B46-F46</f>
        <v>38315.982503114617</v>
      </c>
      <c r="D46" s="109">
        <f>C46/F46*100</f>
        <v>10.946960923676469</v>
      </c>
      <c r="E46" s="106">
        <f>IF(B46&lt;G46,-1,IF(B46&gt;H46,1,0))</f>
        <v>1</v>
      </c>
      <c r="F46" s="190">
        <v>350014.79196151579</v>
      </c>
      <c r="G46" s="202">
        <v>333091.23932165909</v>
      </c>
      <c r="H46" s="202">
        <v>366938.34460137214</v>
      </c>
      <c r="P46" s="295"/>
      <c r="Q46" s="326"/>
      <c r="R46" s="326"/>
    </row>
    <row r="47" spans="1:18" x14ac:dyDescent="0.2">
      <c r="A47" s="115"/>
      <c r="B47" s="110"/>
      <c r="C47" s="112"/>
      <c r="D47" s="95"/>
      <c r="E47" s="107"/>
      <c r="F47" s="41" t="s">
        <v>242</v>
      </c>
      <c r="G47" s="212"/>
      <c r="H47" s="212"/>
      <c r="P47" s="295"/>
      <c r="Q47" s="327"/>
      <c r="R47" s="327"/>
    </row>
    <row r="48" spans="1:18" x14ac:dyDescent="0.2">
      <c r="A48" s="116" t="s">
        <v>8</v>
      </c>
      <c r="B48" s="110">
        <v>920618.06732298946</v>
      </c>
      <c r="C48" s="26">
        <f t="shared" ref="C48:C49" si="11">B48-F48</f>
        <v>40248.846591461333</v>
      </c>
      <c r="D48" s="95">
        <f t="shared" ref="D48:D49" si="12">C48/F48*100</f>
        <v>4.5718143755658813</v>
      </c>
      <c r="E48" s="107">
        <f>IF(B48&lt;G48,-1,IF(B48&gt;H48,1,0))</f>
        <v>0</v>
      </c>
      <c r="F48" s="41">
        <v>880369.22073152813</v>
      </c>
      <c r="G48" s="205">
        <v>823055.54458274762</v>
      </c>
      <c r="H48" s="205">
        <v>937682.89688030793</v>
      </c>
      <c r="P48" s="295"/>
      <c r="Q48" s="327"/>
      <c r="R48" s="327"/>
    </row>
    <row r="49" spans="1:18" x14ac:dyDescent="0.2">
      <c r="A49" s="116" t="s">
        <v>9</v>
      </c>
      <c r="B49" s="110">
        <v>306900.06307793449</v>
      </c>
      <c r="C49" s="26">
        <f t="shared" si="11"/>
        <v>27961.153650448483</v>
      </c>
      <c r="D49" s="95">
        <f t="shared" si="12"/>
        <v>10.024113777399482</v>
      </c>
      <c r="E49" s="107">
        <f>IF(B49&lt;G49,-1,IF(B49&gt;H49,1,0))</f>
        <v>1</v>
      </c>
      <c r="F49" s="41">
        <v>278938.90942748601</v>
      </c>
      <c r="G49" s="205">
        <v>266312.9564867515</v>
      </c>
      <c r="H49" s="205">
        <v>291564.86236821901</v>
      </c>
      <c r="P49" s="295"/>
      <c r="Q49" s="327"/>
      <c r="R49" s="327"/>
    </row>
    <row r="50" spans="1:18" x14ac:dyDescent="0.2">
      <c r="A50" s="117"/>
      <c r="B50" s="110"/>
      <c r="C50" s="118"/>
      <c r="D50" s="95"/>
      <c r="E50" s="107"/>
      <c r="F50" s="41"/>
      <c r="G50" s="212"/>
      <c r="H50" s="212"/>
      <c r="P50" s="295"/>
      <c r="Q50" s="22"/>
      <c r="R50" s="22"/>
    </row>
    <row r="51" spans="1:18" x14ac:dyDescent="0.2">
      <c r="A51" s="114" t="s">
        <v>214</v>
      </c>
      <c r="B51" s="108">
        <v>388330.77446463041</v>
      </c>
      <c r="C51" s="13">
        <f>B51-F51</f>
        <v>38315.982503114617</v>
      </c>
      <c r="D51" s="109">
        <f>C51/F51*100</f>
        <v>10.946960923676469</v>
      </c>
      <c r="E51" s="106">
        <f>IF(B51&lt;G51,-1,IF(B51&gt;H51,1,0))</f>
        <v>1</v>
      </c>
      <c r="F51" s="190">
        <v>350014.79196151579</v>
      </c>
      <c r="G51" s="202">
        <v>333091.23932165909</v>
      </c>
      <c r="H51" s="202">
        <v>366938.34460137214</v>
      </c>
      <c r="P51" s="295"/>
      <c r="Q51" s="326"/>
      <c r="R51" s="326"/>
    </row>
    <row r="52" spans="1:18" x14ac:dyDescent="0.2">
      <c r="A52" s="115"/>
      <c r="B52" s="110"/>
      <c r="C52" s="112"/>
      <c r="D52" s="95"/>
      <c r="E52" s="107"/>
      <c r="F52" s="41"/>
      <c r="G52" s="212"/>
      <c r="H52" s="212"/>
      <c r="P52" s="295"/>
      <c r="Q52" s="327"/>
      <c r="R52" s="327"/>
    </row>
    <row r="53" spans="1:18" x14ac:dyDescent="0.2">
      <c r="A53" s="116" t="s">
        <v>13</v>
      </c>
      <c r="B53" s="110">
        <v>450397.8733178121</v>
      </c>
      <c r="C53" s="26">
        <f t="shared" ref="C53:C55" si="13">B53-F53</f>
        <v>35640.319870080042</v>
      </c>
      <c r="D53" s="95">
        <f t="shared" ref="D53:D55" si="14">C53/F53*100</f>
        <v>8.5930490171462193</v>
      </c>
      <c r="E53" s="107">
        <f>IF(B53&lt;G53,-1,IF(B53&gt;H53,1,0))</f>
        <v>1</v>
      </c>
      <c r="F53" s="41">
        <v>414757.55344773206</v>
      </c>
      <c r="G53" s="205">
        <v>394120.44774770149</v>
      </c>
      <c r="H53" s="205">
        <v>435394.65914776427</v>
      </c>
      <c r="P53" s="295"/>
      <c r="Q53" s="327"/>
      <c r="R53" s="327"/>
    </row>
    <row r="54" spans="1:18" x14ac:dyDescent="0.2">
      <c r="A54" s="116" t="s">
        <v>11</v>
      </c>
      <c r="B54" s="110">
        <v>221262.487134664</v>
      </c>
      <c r="C54" s="26">
        <f t="shared" si="13"/>
        <v>50375.921392746939</v>
      </c>
      <c r="D54" s="95">
        <f t="shared" si="14"/>
        <v>29.479158396118521</v>
      </c>
      <c r="E54" s="107">
        <f>IF(B54&lt;G54,-1,IF(B54&gt;H54,1,0))</f>
        <v>1</v>
      </c>
      <c r="F54" s="41">
        <v>170886.56574191706</v>
      </c>
      <c r="G54" s="205">
        <v>157891.12203797969</v>
      </c>
      <c r="H54" s="205">
        <v>183882.00944585391</v>
      </c>
      <c r="P54" s="295"/>
      <c r="Q54" s="327"/>
      <c r="R54" s="327"/>
    </row>
    <row r="55" spans="1:18" ht="10.8" thickBot="1" x14ac:dyDescent="0.25">
      <c r="A55" s="116" t="s">
        <v>14</v>
      </c>
      <c r="B55" s="119">
        <v>466039.50459242921</v>
      </c>
      <c r="C55" s="26">
        <f t="shared" si="13"/>
        <v>-46690.38763537514</v>
      </c>
      <c r="D55" s="120">
        <f t="shared" si="14"/>
        <v>-9.1062347530599475</v>
      </c>
      <c r="E55" s="320">
        <f>IF(B55&lt;G55,-1,IF(B55&gt;H55,1,0))</f>
        <v>0</v>
      </c>
      <c r="F55" s="214">
        <v>512729.89222780435</v>
      </c>
      <c r="G55" s="214">
        <v>327123.79953739047</v>
      </c>
      <c r="H55" s="214">
        <v>698335.98491821846</v>
      </c>
      <c r="P55" s="295"/>
      <c r="Q55" s="327"/>
      <c r="R55" s="327"/>
    </row>
    <row r="56" spans="1:18" ht="11.25" customHeight="1" x14ac:dyDescent="0.2">
      <c r="A56" s="378" t="s">
        <v>110</v>
      </c>
      <c r="B56" s="378"/>
      <c r="C56" s="378"/>
      <c r="D56" s="378"/>
      <c r="E56" s="378"/>
      <c r="F56" s="121"/>
      <c r="P56" s="295"/>
      <c r="Q56" s="327"/>
      <c r="R56" s="327"/>
    </row>
    <row r="57" spans="1:18" ht="11.25" customHeight="1" x14ac:dyDescent="0.2">
      <c r="A57" s="370" t="s">
        <v>111</v>
      </c>
      <c r="B57" s="370"/>
      <c r="C57" s="370"/>
      <c r="D57" s="370"/>
      <c r="E57" s="370"/>
      <c r="F57" s="121"/>
      <c r="P57" s="295"/>
      <c r="Q57" s="327"/>
      <c r="R57" s="327"/>
    </row>
    <row r="58" spans="1:18" x14ac:dyDescent="0.2">
      <c r="A58" s="370" t="s">
        <v>112</v>
      </c>
      <c r="B58" s="370"/>
      <c r="C58" s="370"/>
      <c r="D58" s="370"/>
      <c r="E58" s="370"/>
      <c r="F58" s="121"/>
      <c r="P58" s="295"/>
      <c r="Q58" s="327"/>
      <c r="R58" s="327"/>
    </row>
    <row r="59" spans="1:18" ht="11.25" customHeight="1" x14ac:dyDescent="0.2">
      <c r="A59" s="366" t="s">
        <v>222</v>
      </c>
      <c r="B59" s="366"/>
      <c r="C59" s="366"/>
      <c r="D59" s="366"/>
      <c r="E59" s="366"/>
      <c r="F59" s="121"/>
      <c r="P59" s="295"/>
      <c r="Q59" s="327"/>
      <c r="R59" s="327"/>
    </row>
    <row r="60" spans="1:18" ht="11.25" customHeight="1" x14ac:dyDescent="0.2">
      <c r="A60" s="370" t="s">
        <v>223</v>
      </c>
      <c r="B60" s="370"/>
      <c r="C60" s="370"/>
      <c r="D60" s="370"/>
      <c r="E60" s="370"/>
      <c r="F60" s="121"/>
      <c r="P60" s="295"/>
      <c r="Q60" s="327"/>
      <c r="R60" s="327"/>
    </row>
    <row r="61" spans="1:18" ht="11.25" customHeight="1" x14ac:dyDescent="0.2">
      <c r="A61" s="370" t="s">
        <v>224</v>
      </c>
      <c r="B61" s="370"/>
      <c r="C61" s="370"/>
      <c r="D61" s="370"/>
      <c r="E61" s="370"/>
      <c r="F61" s="121"/>
      <c r="P61" s="295"/>
      <c r="Q61" s="327"/>
      <c r="R61" s="327"/>
    </row>
    <row r="62" spans="1:18" ht="11.25" customHeight="1" x14ac:dyDescent="0.2">
      <c r="A62" s="370" t="s">
        <v>62</v>
      </c>
      <c r="B62" s="370"/>
      <c r="C62" s="370"/>
      <c r="D62" s="370"/>
      <c r="E62" s="370"/>
      <c r="F62" s="121"/>
      <c r="P62" s="295"/>
      <c r="Q62" s="22"/>
      <c r="R62" s="22"/>
    </row>
    <row r="63" spans="1:18" ht="11.25" customHeight="1" x14ac:dyDescent="0.2">
      <c r="A63" s="344" t="s">
        <v>263</v>
      </c>
      <c r="B63" s="344"/>
      <c r="C63" s="344"/>
      <c r="D63" s="344"/>
      <c r="E63" s="344"/>
      <c r="F63" s="122"/>
      <c r="P63" s="295"/>
      <c r="Q63" s="327"/>
      <c r="R63" s="327"/>
    </row>
    <row r="64" spans="1:18" ht="11.25" hidden="1" customHeight="1" x14ac:dyDescent="0.2">
      <c r="A64" s="67">
        <v>1</v>
      </c>
      <c r="B64" s="67">
        <v>-1</v>
      </c>
      <c r="C64" s="67">
        <v>0</v>
      </c>
      <c r="P64" s="295"/>
      <c r="Q64" s="327"/>
      <c r="R64" s="327"/>
    </row>
    <row r="65" spans="16:18" x14ac:dyDescent="0.2">
      <c r="P65" s="295"/>
      <c r="Q65" s="327"/>
      <c r="R65" s="327"/>
    </row>
    <row r="66" spans="16:18" x14ac:dyDescent="0.2">
      <c r="P66" s="295"/>
      <c r="Q66" s="327"/>
      <c r="R66" s="327"/>
    </row>
    <row r="67" spans="16:18" x14ac:dyDescent="0.2">
      <c r="P67" s="295"/>
      <c r="Q67" s="327"/>
      <c r="R67" s="327"/>
    </row>
    <row r="68" spans="16:18" x14ac:dyDescent="0.2">
      <c r="P68" s="295"/>
      <c r="Q68" s="327"/>
      <c r="R68" s="327"/>
    </row>
    <row r="69" spans="16:18" x14ac:dyDescent="0.2">
      <c r="P69" s="295"/>
      <c r="Q69" s="327"/>
      <c r="R69" s="327"/>
    </row>
    <row r="70" spans="16:18" x14ac:dyDescent="0.2">
      <c r="P70" s="295"/>
      <c r="Q70" s="327"/>
      <c r="R70" s="327"/>
    </row>
    <row r="71" spans="16:18" x14ac:dyDescent="0.2">
      <c r="P71" s="295"/>
      <c r="Q71" s="327"/>
      <c r="R71" s="327"/>
    </row>
    <row r="72" spans="16:18" x14ac:dyDescent="0.2">
      <c r="P72" s="295"/>
      <c r="Q72" s="327"/>
      <c r="R72" s="327"/>
    </row>
    <row r="73" spans="16:18" x14ac:dyDescent="0.2">
      <c r="P73" s="295"/>
      <c r="Q73" s="327"/>
      <c r="R73" s="327"/>
    </row>
    <row r="74" spans="16:18" x14ac:dyDescent="0.2">
      <c r="P74" s="295"/>
      <c r="Q74" s="327"/>
      <c r="R74" s="327"/>
    </row>
    <row r="75" spans="16:18" x14ac:dyDescent="0.2">
      <c r="P75" s="295"/>
      <c r="Q75" s="325"/>
      <c r="R75" s="325"/>
    </row>
    <row r="76" spans="16:18" x14ac:dyDescent="0.2">
      <c r="P76" s="295"/>
      <c r="Q76" s="22"/>
      <c r="R76" s="22"/>
    </row>
    <row r="77" spans="16:18" x14ac:dyDescent="0.2">
      <c r="P77" s="295"/>
      <c r="Q77" s="327"/>
      <c r="R77" s="327"/>
    </row>
    <row r="78" spans="16:18" x14ac:dyDescent="0.2">
      <c r="P78" s="295"/>
      <c r="Q78" s="327"/>
      <c r="R78" s="327"/>
    </row>
    <row r="79" spans="16:18" x14ac:dyDescent="0.2">
      <c r="P79" s="295"/>
      <c r="Q79" s="327"/>
      <c r="R79" s="327"/>
    </row>
    <row r="80" spans="16:18" x14ac:dyDescent="0.2">
      <c r="P80" s="295"/>
      <c r="Q80" s="22"/>
      <c r="R80" s="22"/>
    </row>
    <row r="81" spans="16:18" x14ac:dyDescent="0.2">
      <c r="P81" s="295"/>
      <c r="Q81" s="325"/>
      <c r="R81" s="325"/>
    </row>
    <row r="82" spans="16:18" x14ac:dyDescent="0.2">
      <c r="P82" s="295"/>
      <c r="Q82" s="22"/>
      <c r="R82" s="22"/>
    </row>
    <row r="83" spans="16:18" x14ac:dyDescent="0.2">
      <c r="P83" s="295"/>
      <c r="Q83" s="327"/>
      <c r="R83" s="327"/>
    </row>
    <row r="84" spans="16:18" x14ac:dyDescent="0.2">
      <c r="P84" s="295"/>
      <c r="Q84" s="327"/>
      <c r="R84" s="327"/>
    </row>
    <row r="85" spans="16:18" x14ac:dyDescent="0.2">
      <c r="P85" s="295"/>
      <c r="Q85" s="22"/>
      <c r="R85" s="22"/>
    </row>
    <row r="86" spans="16:18" x14ac:dyDescent="0.2">
      <c r="P86" s="295"/>
      <c r="Q86" s="325"/>
      <c r="R86" s="325"/>
    </row>
    <row r="87" spans="16:18" x14ac:dyDescent="0.2">
      <c r="P87" s="295"/>
      <c r="Q87" s="22"/>
      <c r="R87" s="22"/>
    </row>
    <row r="88" spans="16:18" x14ac:dyDescent="0.2">
      <c r="P88" s="295"/>
      <c r="Q88" s="327"/>
      <c r="R88" s="327"/>
    </row>
    <row r="89" spans="16:18" x14ac:dyDescent="0.2">
      <c r="P89" s="295"/>
      <c r="Q89" s="327"/>
      <c r="R89" s="327"/>
    </row>
    <row r="90" spans="16:18" ht="10.8" thickBot="1" x14ac:dyDescent="0.25">
      <c r="P90" s="295"/>
      <c r="Q90" s="328"/>
      <c r="R90" s="328"/>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28" sqref="B28"/>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6" width="6.33203125" style="230" customWidth="1"/>
    <col min="7" max="9" width="11.44140625" style="10" customWidth="1"/>
    <col min="10" max="16384" width="11.44140625" style="10"/>
  </cols>
  <sheetData>
    <row r="1" spans="1:9" x14ac:dyDescent="0.2">
      <c r="A1" s="348" t="s">
        <v>109</v>
      </c>
      <c r="B1" s="348"/>
      <c r="C1" s="348"/>
      <c r="D1" s="348"/>
      <c r="E1" s="348"/>
      <c r="F1" s="241"/>
    </row>
    <row r="2" spans="1:9" ht="15" customHeight="1" x14ac:dyDescent="0.2">
      <c r="A2" s="348" t="s">
        <v>233</v>
      </c>
      <c r="B2" s="348"/>
      <c r="C2" s="348"/>
      <c r="D2" s="348"/>
      <c r="E2" s="348"/>
      <c r="F2" s="241"/>
    </row>
    <row r="3" spans="1:9" ht="10.8" thickBot="1" x14ac:dyDescent="0.25">
      <c r="A3" s="349" t="str">
        <f>+'C1 total'!A3</f>
        <v>I Trimestre 2022</v>
      </c>
      <c r="B3" s="349"/>
      <c r="C3" s="349"/>
      <c r="D3" s="349"/>
      <c r="E3" s="349"/>
      <c r="F3" s="241"/>
      <c r="G3" s="345" t="s">
        <v>229</v>
      </c>
      <c r="H3" s="345"/>
      <c r="I3" s="345"/>
    </row>
    <row r="4" spans="1:9" ht="12.75" customHeight="1" x14ac:dyDescent="0.2">
      <c r="A4" s="340" t="s">
        <v>116</v>
      </c>
      <c r="B4" s="3" t="str">
        <f>+'C1 total'!B4</f>
        <v>I 2022</v>
      </c>
      <c r="C4" s="339" t="s">
        <v>74</v>
      </c>
      <c r="D4" s="339"/>
      <c r="E4" s="352" t="s">
        <v>108</v>
      </c>
      <c r="F4" s="147"/>
      <c r="G4" s="346" t="s">
        <v>227</v>
      </c>
      <c r="H4" s="350" t="s">
        <v>75</v>
      </c>
      <c r="I4" s="351"/>
    </row>
    <row r="5" spans="1:9" ht="10.8" thickBot="1" x14ac:dyDescent="0.25">
      <c r="A5" s="341"/>
      <c r="B5" s="6" t="str">
        <f>+'C1 total'!B5</f>
        <v>Ene - Mar</v>
      </c>
      <c r="C5" s="6" t="s">
        <v>49</v>
      </c>
      <c r="D5" s="6" t="s">
        <v>48</v>
      </c>
      <c r="E5" s="353"/>
      <c r="F5" s="147"/>
      <c r="G5" s="347"/>
      <c r="H5" s="239" t="s">
        <v>76</v>
      </c>
      <c r="I5" s="239" t="s">
        <v>77</v>
      </c>
    </row>
    <row r="6" spans="1:9" x14ac:dyDescent="0.2">
      <c r="A6" s="70"/>
      <c r="B6" s="48"/>
    </row>
    <row r="7" spans="1:9" x14ac:dyDescent="0.2">
      <c r="A7" s="72" t="s">
        <v>1</v>
      </c>
      <c r="B7" s="108">
        <v>451508.03163302393</v>
      </c>
      <c r="C7" s="13">
        <f>B7-G7</f>
        <v>7316.6020717623178</v>
      </c>
      <c r="D7" s="109">
        <f>C7/G7*100</f>
        <v>1.6471731746353364</v>
      </c>
      <c r="E7" s="106">
        <f>IF(B7&lt;H7,-1,IF(B7&gt;I7,1,0))</f>
        <v>0</v>
      </c>
      <c r="F7" s="231"/>
      <c r="G7" s="190">
        <v>444191.42956126161</v>
      </c>
      <c r="H7" s="202">
        <v>418070.77915848047</v>
      </c>
      <c r="I7" s="202">
        <v>470312.07996404485</v>
      </c>
    </row>
    <row r="8" spans="1:9" x14ac:dyDescent="0.2">
      <c r="A8" s="74"/>
      <c r="B8" s="110"/>
      <c r="C8" s="94"/>
      <c r="D8" s="95"/>
      <c r="E8" s="107"/>
      <c r="F8" s="232"/>
      <c r="G8" s="41" t="s">
        <v>242</v>
      </c>
      <c r="H8" s="212"/>
      <c r="I8" s="212"/>
    </row>
    <row r="9" spans="1:9" x14ac:dyDescent="0.2">
      <c r="A9" s="76" t="s">
        <v>2</v>
      </c>
      <c r="B9" s="111">
        <v>308727.54143824865</v>
      </c>
      <c r="C9" s="24">
        <f t="shared" ref="C9:C10" si="0">B9-G9</f>
        <v>-20991.749499085941</v>
      </c>
      <c r="D9" s="95">
        <f t="shared" ref="D9:D10" si="1">C9/G9*100</f>
        <v>-6.3665518142447937</v>
      </c>
      <c r="E9" s="107">
        <f>IF(B9&lt;H9,-1,IF(B9&gt;I9,1,0))</f>
        <v>0</v>
      </c>
      <c r="F9" s="232"/>
      <c r="G9" s="190">
        <v>329719.29093733459</v>
      </c>
      <c r="H9" s="204">
        <v>251607.29923876916</v>
      </c>
      <c r="I9" s="204">
        <v>407831.28263589967</v>
      </c>
    </row>
    <row r="10" spans="1:9" x14ac:dyDescent="0.2">
      <c r="A10" s="78" t="s">
        <v>56</v>
      </c>
      <c r="B10" s="110">
        <v>308727.54143824865</v>
      </c>
      <c r="C10" s="26">
        <f t="shared" si="0"/>
        <v>-20991.749499085941</v>
      </c>
      <c r="D10" s="95">
        <f t="shared" si="1"/>
        <v>-6.3665518142447937</v>
      </c>
      <c r="E10" s="107">
        <f>IF(B10&lt;H10,-1,IF(B10&gt;I10,1,0))</f>
        <v>0</v>
      </c>
      <c r="F10" s="232"/>
      <c r="G10" s="41">
        <v>329719.29093733459</v>
      </c>
      <c r="H10" s="205">
        <v>251607.29923876916</v>
      </c>
      <c r="I10" s="205">
        <v>407831.28263589967</v>
      </c>
    </row>
    <row r="11" spans="1:9" x14ac:dyDescent="0.2">
      <c r="A11" s="78"/>
      <c r="B11" s="110"/>
      <c r="C11" s="112"/>
      <c r="D11" s="95"/>
      <c r="E11" s="107"/>
      <c r="F11" s="232"/>
      <c r="G11" s="41" t="s">
        <v>242</v>
      </c>
      <c r="H11" s="212"/>
      <c r="I11" s="212"/>
    </row>
    <row r="12" spans="1:9" x14ac:dyDescent="0.2">
      <c r="A12" s="76" t="s">
        <v>3</v>
      </c>
      <c r="B12" s="111">
        <v>424575.21207272651</v>
      </c>
      <c r="C12" s="24">
        <f>B12-G12</f>
        <v>323.14785355806816</v>
      </c>
      <c r="D12" s="95">
        <f t="shared" ref="D12:D15" si="2">C12/G12*100</f>
        <v>7.6168834712170105E-2</v>
      </c>
      <c r="E12" s="107">
        <f>IF(B12&lt;H12,-1,IF(B12&gt;I12,1,0))</f>
        <v>0</v>
      </c>
      <c r="F12" s="232"/>
      <c r="G12" s="190">
        <v>424252.06421916845</v>
      </c>
      <c r="H12" s="204">
        <v>366673.03537284571</v>
      </c>
      <c r="I12" s="204">
        <v>481831.09306549095</v>
      </c>
    </row>
    <row r="13" spans="1:9" x14ac:dyDescent="0.2">
      <c r="A13" s="78" t="s">
        <v>4</v>
      </c>
      <c r="B13" s="110">
        <v>438592.39501571376</v>
      </c>
      <c r="C13" s="26">
        <f>B13-G13</f>
        <v>-23131.277306104312</v>
      </c>
      <c r="D13" s="95">
        <f t="shared" si="2"/>
        <v>-5.0097663803518353</v>
      </c>
      <c r="E13" s="107">
        <f>IF(B13&lt;H13,-1,IF(B13&gt;I13,1,0))</f>
        <v>0</v>
      </c>
      <c r="F13" s="232"/>
      <c r="G13" s="41">
        <v>461723.67232181807</v>
      </c>
      <c r="H13" s="205">
        <v>357917.94707956281</v>
      </c>
      <c r="I13" s="205">
        <v>565529.39756407321</v>
      </c>
    </row>
    <row r="14" spans="1:9" x14ac:dyDescent="0.2">
      <c r="A14" s="78" t="s">
        <v>5</v>
      </c>
      <c r="B14" s="110">
        <v>353950.97561465926</v>
      </c>
      <c r="C14" s="26">
        <f t="shared" ref="C14:C15" si="3">B14-G14</f>
        <v>48595.324412467366</v>
      </c>
      <c r="D14" s="95">
        <f t="shared" si="2"/>
        <v>15.914336027889615</v>
      </c>
      <c r="E14" s="107">
        <f>IF(B14&lt;H14,-1,IF(B14&gt;I14,1,0))</f>
        <v>1</v>
      </c>
      <c r="F14" s="232"/>
      <c r="G14" s="41">
        <v>305355.65120219189</v>
      </c>
      <c r="H14" s="205">
        <v>278811.54435334273</v>
      </c>
      <c r="I14" s="205">
        <v>331899.75805104047</v>
      </c>
    </row>
    <row r="15" spans="1:9" ht="12" x14ac:dyDescent="0.2">
      <c r="A15" s="78" t="s">
        <v>127</v>
      </c>
      <c r="B15" s="110">
        <v>712934.46600714652</v>
      </c>
      <c r="C15" s="26">
        <f t="shared" si="3"/>
        <v>-122625.37104682531</v>
      </c>
      <c r="D15" s="95">
        <f t="shared" si="2"/>
        <v>-14.675833567967974</v>
      </c>
      <c r="E15" s="107">
        <f>IF(B15&lt;H15,-1,IF(B15&gt;I15,1,0))</f>
        <v>0</v>
      </c>
      <c r="F15" s="232"/>
      <c r="G15" s="41">
        <v>835559.83705397183</v>
      </c>
      <c r="H15" s="205">
        <v>666553.76521692774</v>
      </c>
      <c r="I15" s="205">
        <v>1004565.9088910155</v>
      </c>
    </row>
    <row r="16" spans="1:9" s="237" customFormat="1" x14ac:dyDescent="0.2">
      <c r="A16" s="78"/>
      <c r="B16" s="110"/>
      <c r="C16" s="112"/>
      <c r="D16" s="126"/>
      <c r="E16" s="127"/>
      <c r="F16" s="233"/>
      <c r="G16" s="87" t="s">
        <v>242</v>
      </c>
      <c r="H16" s="217"/>
      <c r="I16" s="217"/>
    </row>
    <row r="17" spans="1:9" s="237" customFormat="1" x14ac:dyDescent="0.2">
      <c r="A17" s="76" t="s">
        <v>50</v>
      </c>
      <c r="B17" s="111">
        <v>494982.36970259505</v>
      </c>
      <c r="C17" s="24">
        <f t="shared" ref="C17:C25" si="4">B17-G17</f>
        <v>8214.0826079598046</v>
      </c>
      <c r="D17" s="126">
        <f t="shared" ref="D17:D26" si="5">C17/G17*100</f>
        <v>1.6874728337351319</v>
      </c>
      <c r="E17" s="127">
        <f t="shared" ref="E17:E38" si="6">IF(B17&lt;H17,-1,IF(B17&gt;I17,1,0))</f>
        <v>0</v>
      </c>
      <c r="F17" s="233"/>
      <c r="G17" s="211">
        <v>486768.28709463525</v>
      </c>
      <c r="H17" s="204">
        <v>456042.87849677494</v>
      </c>
      <c r="I17" s="204">
        <v>517493.6956924944</v>
      </c>
    </row>
    <row r="18" spans="1:9" s="237" customFormat="1" x14ac:dyDescent="0.2">
      <c r="A18" s="78" t="s">
        <v>66</v>
      </c>
      <c r="B18" s="110">
        <v>386442.93154730444</v>
      </c>
      <c r="C18" s="26">
        <f t="shared" si="4"/>
        <v>-15049.499307418882</v>
      </c>
      <c r="D18" s="126">
        <f t="shared" si="5"/>
        <v>-3.7483892972479018</v>
      </c>
      <c r="E18" s="127">
        <f t="shared" si="6"/>
        <v>0</v>
      </c>
      <c r="F18" s="233"/>
      <c r="G18" s="87">
        <v>401492.43085472332</v>
      </c>
      <c r="H18" s="205">
        <v>347230.48096050881</v>
      </c>
      <c r="I18" s="205">
        <v>455754.38074893702</v>
      </c>
    </row>
    <row r="19" spans="1:9" s="237" customFormat="1" x14ac:dyDescent="0.2">
      <c r="A19" s="78" t="s">
        <v>6</v>
      </c>
      <c r="B19" s="110">
        <v>356628.3914394906</v>
      </c>
      <c r="C19" s="26">
        <f t="shared" si="4"/>
        <v>57757.147608113417</v>
      </c>
      <c r="D19" s="126">
        <f t="shared" si="5"/>
        <v>19.325093598064569</v>
      </c>
      <c r="E19" s="127">
        <f t="shared" si="6"/>
        <v>1</v>
      </c>
      <c r="F19" s="233"/>
      <c r="G19" s="87">
        <v>298871.24383137719</v>
      </c>
      <c r="H19" s="205">
        <v>262620.83999102114</v>
      </c>
      <c r="I19" s="205">
        <v>335121.64767173299</v>
      </c>
    </row>
    <row r="20" spans="1:9" s="237" customFormat="1" x14ac:dyDescent="0.2">
      <c r="A20" s="78" t="s">
        <v>67</v>
      </c>
      <c r="B20" s="110">
        <v>443561.82649857213</v>
      </c>
      <c r="C20" s="26">
        <f t="shared" si="4"/>
        <v>122692.83084719244</v>
      </c>
      <c r="D20" s="126">
        <f t="shared" si="5"/>
        <v>38.23767098410989</v>
      </c>
      <c r="E20" s="127">
        <f t="shared" si="6"/>
        <v>1</v>
      </c>
      <c r="F20" s="233"/>
      <c r="G20" s="87">
        <v>320868.99565137969</v>
      </c>
      <c r="H20" s="205">
        <v>279687.71022746467</v>
      </c>
      <c r="I20" s="205">
        <v>362050.28107529483</v>
      </c>
    </row>
    <row r="21" spans="1:9" s="237" customFormat="1" x14ac:dyDescent="0.2">
      <c r="A21" s="78" t="s">
        <v>68</v>
      </c>
      <c r="B21" s="110">
        <v>1046241.4758906472</v>
      </c>
      <c r="C21" s="26">
        <f t="shared" si="4"/>
        <v>184015.43468946707</v>
      </c>
      <c r="D21" s="126">
        <f t="shared" si="5"/>
        <v>21.341901763151622</v>
      </c>
      <c r="E21" s="127">
        <f>IF(B21&lt;H21,-1,IF(B21&gt;I21,1,0))</f>
        <v>1</v>
      </c>
      <c r="F21" s="233"/>
      <c r="G21" s="87">
        <v>862226.04120118008</v>
      </c>
      <c r="H21" s="205">
        <v>700974.52241293783</v>
      </c>
      <c r="I21" s="205">
        <v>1023477.5599894219</v>
      </c>
    </row>
    <row r="22" spans="1:9" s="237" customFormat="1" ht="10.199999999999999" customHeight="1" x14ac:dyDescent="0.2">
      <c r="A22" s="78" t="s">
        <v>58</v>
      </c>
      <c r="B22" s="110">
        <v>389758.24583346903</v>
      </c>
      <c r="C22" s="26">
        <f t="shared" si="4"/>
        <v>-38734.061238183989</v>
      </c>
      <c r="D22" s="126">
        <f t="shared" si="5"/>
        <v>-9.0396164876086864</v>
      </c>
      <c r="E22" s="127">
        <f t="shared" si="6"/>
        <v>0</v>
      </c>
      <c r="F22" s="233"/>
      <c r="G22" s="227">
        <v>428492.30707165302</v>
      </c>
      <c r="H22" s="205">
        <v>366459.71272570494</v>
      </c>
      <c r="I22" s="205">
        <v>490524.90141760017</v>
      </c>
    </row>
    <row r="23" spans="1:9" s="237" customFormat="1" x14ac:dyDescent="0.2">
      <c r="A23" s="78" t="s">
        <v>57</v>
      </c>
      <c r="B23" s="110">
        <v>938403.76611618744</v>
      </c>
      <c r="C23" s="26">
        <f t="shared" si="4"/>
        <v>48516.829452521284</v>
      </c>
      <c r="D23" s="126">
        <f t="shared" si="5"/>
        <v>5.4520217629465302</v>
      </c>
      <c r="E23" s="127">
        <f t="shared" si="6"/>
        <v>0</v>
      </c>
      <c r="F23" s="233"/>
      <c r="G23" s="87">
        <v>889886.93666366616</v>
      </c>
      <c r="H23" s="205">
        <v>746225.09318524832</v>
      </c>
      <c r="I23" s="205">
        <v>1033548.7801420849</v>
      </c>
    </row>
    <row r="24" spans="1:9" s="237" customFormat="1" x14ac:dyDescent="0.2">
      <c r="A24" s="78" t="s">
        <v>38</v>
      </c>
      <c r="B24" s="110">
        <v>871282.44275551161</v>
      </c>
      <c r="C24" s="26">
        <f t="shared" si="4"/>
        <v>43428.112282601302</v>
      </c>
      <c r="D24" s="126">
        <f t="shared" si="5"/>
        <v>5.2458639985362003</v>
      </c>
      <c r="E24" s="127">
        <f t="shared" si="6"/>
        <v>0</v>
      </c>
      <c r="F24" s="233"/>
      <c r="G24" s="87">
        <v>827854.33047291031</v>
      </c>
      <c r="H24" s="205">
        <v>739600.72183675284</v>
      </c>
      <c r="I24" s="205">
        <v>916107.93910906732</v>
      </c>
    </row>
    <row r="25" spans="1:9" s="237" customFormat="1" ht="12" x14ac:dyDescent="0.2">
      <c r="A25" s="78" t="s">
        <v>128</v>
      </c>
      <c r="B25" s="110">
        <v>455197.21213053109</v>
      </c>
      <c r="C25" s="26">
        <f t="shared" si="4"/>
        <v>1479.6734780670376</v>
      </c>
      <c r="D25" s="126">
        <f t="shared" si="5"/>
        <v>0.3261221689735978</v>
      </c>
      <c r="E25" s="127">
        <f t="shared" si="6"/>
        <v>0</v>
      </c>
      <c r="F25" s="233"/>
      <c r="G25" s="87">
        <v>453717.53865246405</v>
      </c>
      <c r="H25" s="205">
        <v>356940.88719793153</v>
      </c>
      <c r="I25" s="205">
        <v>550494.19010699668</v>
      </c>
    </row>
    <row r="26" spans="1:9" x14ac:dyDescent="0.2">
      <c r="A26" s="78" t="s">
        <v>59</v>
      </c>
      <c r="B26" s="110">
        <v>325663.23033514549</v>
      </c>
      <c r="C26" s="26">
        <f>B26-G26</f>
        <v>64403.992262327025</v>
      </c>
      <c r="D26" s="95">
        <f t="shared" si="5"/>
        <v>24.651374143706363</v>
      </c>
      <c r="E26" s="107">
        <f t="shared" si="6"/>
        <v>1</v>
      </c>
      <c r="F26" s="232"/>
      <c r="G26" s="41">
        <v>261259.23807281847</v>
      </c>
      <c r="H26" s="205">
        <v>229305.06895656511</v>
      </c>
      <c r="I26" s="205">
        <v>293213.40718907205</v>
      </c>
    </row>
    <row r="27" spans="1:9" x14ac:dyDescent="0.2">
      <c r="A27" s="78"/>
      <c r="B27" s="110"/>
      <c r="C27" s="113"/>
      <c r="D27" s="95"/>
      <c r="E27" s="107"/>
      <c r="F27" s="232"/>
      <c r="G27" s="41"/>
      <c r="H27" s="212"/>
      <c r="I27" s="212"/>
    </row>
    <row r="28" spans="1:9" x14ac:dyDescent="0.2">
      <c r="A28" s="72" t="s">
        <v>215</v>
      </c>
      <c r="B28" s="108">
        <v>451508.03163302393</v>
      </c>
      <c r="C28" s="13">
        <f>B28-G28</f>
        <v>7316.6020717623178</v>
      </c>
      <c r="D28" s="109">
        <f>C28/G28*100</f>
        <v>1.6471731746353364</v>
      </c>
      <c r="E28" s="106">
        <f t="shared" si="6"/>
        <v>0</v>
      </c>
      <c r="F28" s="231"/>
      <c r="G28" s="190">
        <v>444191.42956126161</v>
      </c>
      <c r="H28" s="204">
        <v>418070.77915848047</v>
      </c>
      <c r="I28" s="204">
        <v>470312.07996404485</v>
      </c>
    </row>
    <row r="29" spans="1:9" x14ac:dyDescent="0.2">
      <c r="A29" s="78"/>
      <c r="B29" s="110"/>
      <c r="C29" s="113"/>
      <c r="D29" s="95"/>
      <c r="E29" s="107"/>
      <c r="F29" s="232"/>
      <c r="G29" s="41"/>
      <c r="H29" s="205"/>
      <c r="I29" s="205"/>
    </row>
    <row r="30" spans="1:9" ht="12" x14ac:dyDescent="0.2">
      <c r="A30" s="169" t="s">
        <v>219</v>
      </c>
      <c r="B30" s="110">
        <v>1809861.593470061</v>
      </c>
      <c r="C30" s="26">
        <f t="shared" ref="C30:C38" si="7">B30-G30</f>
        <v>-1101615.7600591315</v>
      </c>
      <c r="D30" s="95">
        <f t="shared" ref="D30:D38" si="8">C30/G30*100</f>
        <v>-37.837002534942989</v>
      </c>
      <c r="E30" s="107">
        <f t="shared" si="6"/>
        <v>-1</v>
      </c>
      <c r="F30" s="232"/>
      <c r="G30" s="41">
        <v>2911477.3535291925</v>
      </c>
      <c r="H30" s="205">
        <v>2069996.1646257942</v>
      </c>
      <c r="I30" s="205">
        <v>3752958.5424325909</v>
      </c>
    </row>
    <row r="31" spans="1:9" x14ac:dyDescent="0.2">
      <c r="A31" s="84" t="s">
        <v>204</v>
      </c>
      <c r="B31" s="110">
        <v>1131404.691177902</v>
      </c>
      <c r="C31" s="26">
        <f t="shared" si="7"/>
        <v>3865.5267212423496</v>
      </c>
      <c r="D31" s="95">
        <f t="shared" si="8"/>
        <v>0.34282859904960156</v>
      </c>
      <c r="E31" s="107">
        <f t="shared" si="6"/>
        <v>0</v>
      </c>
      <c r="F31" s="232"/>
      <c r="G31" s="41">
        <v>1127539.1644566597</v>
      </c>
      <c r="H31" s="205">
        <v>1027927.8323146466</v>
      </c>
      <c r="I31" s="205">
        <v>1227150.4965986733</v>
      </c>
    </row>
    <row r="32" spans="1:9" x14ac:dyDescent="0.2">
      <c r="A32" s="84" t="s">
        <v>205</v>
      </c>
      <c r="B32" s="110">
        <v>642263.39776484948</v>
      </c>
      <c r="C32" s="26">
        <f t="shared" si="7"/>
        <v>49423.890653503244</v>
      </c>
      <c r="D32" s="95">
        <f t="shared" si="8"/>
        <v>8.3368078646318224</v>
      </c>
      <c r="E32" s="107">
        <f t="shared" si="6"/>
        <v>0</v>
      </c>
      <c r="F32" s="232"/>
      <c r="G32" s="41">
        <v>592839.50711134623</v>
      </c>
      <c r="H32" s="205">
        <v>537687.33272038295</v>
      </c>
      <c r="I32" s="205">
        <v>647991.68150230788</v>
      </c>
    </row>
    <row r="33" spans="1:9" x14ac:dyDescent="0.2">
      <c r="A33" s="84" t="s">
        <v>206</v>
      </c>
      <c r="B33" s="110">
        <v>419083.20261988317</v>
      </c>
      <c r="C33" s="26">
        <f t="shared" si="7"/>
        <v>-45253.823811893759</v>
      </c>
      <c r="D33" s="95">
        <f t="shared" si="8"/>
        <v>-9.7459003344293311</v>
      </c>
      <c r="E33" s="107">
        <f t="shared" si="6"/>
        <v>-1</v>
      </c>
      <c r="F33" s="232"/>
      <c r="G33" s="41">
        <v>464337.02643177693</v>
      </c>
      <c r="H33" s="205">
        <v>424375.19109393534</v>
      </c>
      <c r="I33" s="205">
        <v>504298.86176961899</v>
      </c>
    </row>
    <row r="34" spans="1:9" ht="20.399999999999999" x14ac:dyDescent="0.2">
      <c r="A34" s="84" t="s">
        <v>207</v>
      </c>
      <c r="B34" s="110">
        <v>407424.62024789868</v>
      </c>
      <c r="C34" s="26">
        <f t="shared" si="7"/>
        <v>12195.976291617204</v>
      </c>
      <c r="D34" s="95">
        <f t="shared" si="8"/>
        <v>3.0858027316882102</v>
      </c>
      <c r="E34" s="107">
        <f t="shared" si="6"/>
        <v>0</v>
      </c>
      <c r="F34" s="232"/>
      <c r="G34" s="228">
        <v>395228.64395628148</v>
      </c>
      <c r="H34" s="205">
        <v>375025.49529017013</v>
      </c>
      <c r="I34" s="205">
        <v>415431.79262239236</v>
      </c>
    </row>
    <row r="35" spans="1:9" ht="20.399999999999999" x14ac:dyDescent="0.2">
      <c r="A35" s="84" t="s">
        <v>208</v>
      </c>
      <c r="B35" s="110">
        <v>259740.47985846549</v>
      </c>
      <c r="C35" s="26">
        <f t="shared" si="7"/>
        <v>-101739.18881803827</v>
      </c>
      <c r="D35" s="95">
        <f t="shared" si="8"/>
        <v>-28.1452036266767</v>
      </c>
      <c r="E35" s="107">
        <f t="shared" si="6"/>
        <v>0</v>
      </c>
      <c r="F35" s="232"/>
      <c r="G35" s="228">
        <v>361479.66867650376</v>
      </c>
      <c r="H35" s="205">
        <v>116729.7610123081</v>
      </c>
      <c r="I35" s="205">
        <v>606229.57634069887</v>
      </c>
    </row>
    <row r="36" spans="1:9" ht="20.399999999999999" x14ac:dyDescent="0.2">
      <c r="A36" s="84" t="s">
        <v>209</v>
      </c>
      <c r="B36" s="110">
        <v>337169.08162045619</v>
      </c>
      <c r="C36" s="26">
        <f t="shared" si="7"/>
        <v>36527.964943714207</v>
      </c>
      <c r="D36" s="95">
        <f t="shared" si="8"/>
        <v>12.150023039925751</v>
      </c>
      <c r="E36" s="107">
        <f t="shared" si="6"/>
        <v>1</v>
      </c>
      <c r="F36" s="232"/>
      <c r="G36" s="228">
        <v>300641.11667674198</v>
      </c>
      <c r="H36" s="205">
        <v>272720.43644199183</v>
      </c>
      <c r="I36" s="205">
        <v>328561.7969114912</v>
      </c>
    </row>
    <row r="37" spans="1:9" ht="20.399999999999999" x14ac:dyDescent="0.2">
      <c r="A37" s="84" t="s">
        <v>210</v>
      </c>
      <c r="B37" s="110">
        <v>355837.71582741494</v>
      </c>
      <c r="C37" s="26">
        <f t="shared" si="7"/>
        <v>35368.526504717651</v>
      </c>
      <c r="D37" s="95">
        <f t="shared" si="8"/>
        <v>11.036482658276151</v>
      </c>
      <c r="E37" s="107">
        <f t="shared" si="6"/>
        <v>1</v>
      </c>
      <c r="F37" s="232"/>
      <c r="G37" s="228">
        <v>320469.18932269729</v>
      </c>
      <c r="H37" s="205">
        <v>293582.78770096792</v>
      </c>
      <c r="I37" s="205">
        <v>347355.59094442631</v>
      </c>
    </row>
    <row r="38" spans="1:9" x14ac:dyDescent="0.2">
      <c r="A38" s="169" t="s">
        <v>211</v>
      </c>
      <c r="B38" s="110">
        <v>279207.54121949623</v>
      </c>
      <c r="C38" s="26">
        <f t="shared" si="7"/>
        <v>15943.153630402638</v>
      </c>
      <c r="D38" s="95">
        <f t="shared" si="8"/>
        <v>6.0559477020062866</v>
      </c>
      <c r="E38" s="107">
        <f t="shared" si="6"/>
        <v>1</v>
      </c>
      <c r="F38" s="232"/>
      <c r="G38" s="41">
        <v>263264.38758909359</v>
      </c>
      <c r="H38" s="205">
        <v>251154.72860637115</v>
      </c>
      <c r="I38" s="205">
        <v>275374.04657181568</v>
      </c>
    </row>
    <row r="39" spans="1:9" x14ac:dyDescent="0.2">
      <c r="A39" s="78"/>
      <c r="B39" s="110"/>
      <c r="C39" s="113"/>
      <c r="D39" s="95"/>
      <c r="E39" s="107"/>
      <c r="F39" s="232"/>
      <c r="G39" s="41">
        <v>544312.91759465483</v>
      </c>
      <c r="H39" s="205">
        <v>0</v>
      </c>
      <c r="I39" s="205">
        <v>1136333.1750266636</v>
      </c>
    </row>
    <row r="40" spans="1:9" x14ac:dyDescent="0.2">
      <c r="A40" s="72" t="s">
        <v>212</v>
      </c>
      <c r="B40" s="108">
        <v>451508.03163302393</v>
      </c>
      <c r="C40" s="13">
        <f>B40-G40</f>
        <v>7316.6020717623178</v>
      </c>
      <c r="D40" s="109">
        <f>C40/G40*100</f>
        <v>1.6471731746353364</v>
      </c>
      <c r="E40" s="106">
        <f>IF(B40&lt;H40,-1,IF(B40&gt;I40,1,0))</f>
        <v>0</v>
      </c>
      <c r="F40" s="231"/>
      <c r="G40" s="190">
        <v>444191.42956126161</v>
      </c>
      <c r="H40" s="202">
        <v>418070.77915848047</v>
      </c>
      <c r="I40" s="202">
        <v>470312.07996404485</v>
      </c>
    </row>
    <row r="41" spans="1:9" x14ac:dyDescent="0.2">
      <c r="A41" s="74"/>
      <c r="B41" s="110"/>
      <c r="C41" s="112"/>
      <c r="D41" s="95"/>
      <c r="E41" s="107"/>
      <c r="F41" s="232"/>
      <c r="G41" s="41" t="s">
        <v>242</v>
      </c>
      <c r="H41" s="212"/>
      <c r="I41" s="212"/>
    </row>
    <row r="42" spans="1:9" ht="12" x14ac:dyDescent="0.2">
      <c r="A42" s="84" t="s">
        <v>220</v>
      </c>
      <c r="B42" s="110">
        <v>883272.25971692766</v>
      </c>
      <c r="C42" s="26">
        <f t="shared" ref="C42:C44" si="9">B42-G42</f>
        <v>-60351.629757790593</v>
      </c>
      <c r="D42" s="95">
        <f t="shared" ref="D42:D44" si="10">C42/G42*100</f>
        <v>-6.3957293187422577</v>
      </c>
      <c r="E42" s="107">
        <f>IF(B42&lt;H42,-1,IF(B42&gt;I42,1,0))</f>
        <v>0</v>
      </c>
      <c r="F42" s="232"/>
      <c r="G42" s="41">
        <v>943623.88947471825</v>
      </c>
      <c r="H42" s="205">
        <v>858803.93813627015</v>
      </c>
      <c r="I42" s="205">
        <v>1028443.8408131668</v>
      </c>
    </row>
    <row r="43" spans="1:9" ht="12" x14ac:dyDescent="0.2">
      <c r="A43" s="84" t="s">
        <v>221</v>
      </c>
      <c r="B43" s="110">
        <v>364206.78733912652</v>
      </c>
      <c r="C43" s="26">
        <f t="shared" si="9"/>
        <v>8147.4935347862775</v>
      </c>
      <c r="D43" s="95">
        <f t="shared" si="10"/>
        <v>2.2882406600692309</v>
      </c>
      <c r="E43" s="107">
        <f>IF(B43&lt;H43,-1,IF(B43&gt;I43,1,0))</f>
        <v>0</v>
      </c>
      <c r="F43" s="232"/>
      <c r="G43" s="41">
        <v>356059.29380434024</v>
      </c>
      <c r="H43" s="205">
        <v>328031.68059342331</v>
      </c>
      <c r="I43" s="205">
        <v>384086.90701525786</v>
      </c>
    </row>
    <row r="44" spans="1:9" x14ac:dyDescent="0.2">
      <c r="A44" s="84" t="s">
        <v>12</v>
      </c>
      <c r="B44" s="110">
        <v>279207.54121949623</v>
      </c>
      <c r="C44" s="26">
        <f t="shared" si="9"/>
        <v>15943.153630402638</v>
      </c>
      <c r="D44" s="95">
        <f t="shared" si="10"/>
        <v>6.0559477020062866</v>
      </c>
      <c r="E44" s="107">
        <f>IF(B44&lt;H44,-1,IF(B44&gt;I44,1,0))</f>
        <v>1</v>
      </c>
      <c r="F44" s="232"/>
      <c r="G44" s="41">
        <v>263264.38758909359</v>
      </c>
      <c r="H44" s="205">
        <v>251154.72860637115</v>
      </c>
      <c r="I44" s="205">
        <v>275374.04657181568</v>
      </c>
    </row>
    <row r="45" spans="1:9" x14ac:dyDescent="0.2">
      <c r="A45" s="78"/>
      <c r="B45" s="110"/>
      <c r="C45" s="112"/>
      <c r="D45" s="95"/>
      <c r="E45" s="107"/>
      <c r="F45" s="232"/>
      <c r="G45" s="41"/>
      <c r="H45" s="212"/>
      <c r="I45" s="212"/>
    </row>
    <row r="46" spans="1:9" x14ac:dyDescent="0.2">
      <c r="A46" s="114" t="s">
        <v>213</v>
      </c>
      <c r="B46" s="108">
        <v>451508.03163302393</v>
      </c>
      <c r="C46" s="13">
        <f>B46-G46</f>
        <v>7316.6020717623178</v>
      </c>
      <c r="D46" s="109">
        <f>C46/G46*100</f>
        <v>1.6471731746353364</v>
      </c>
      <c r="E46" s="106">
        <f>IF(B46&lt;H46,-1,IF(B46&gt;I46,1,0))</f>
        <v>0</v>
      </c>
      <c r="F46" s="231"/>
      <c r="G46" s="190">
        <v>444191.42956126161</v>
      </c>
      <c r="H46" s="202">
        <v>418070.77915848047</v>
      </c>
      <c r="I46" s="202">
        <v>470312.07996404485</v>
      </c>
    </row>
    <row r="47" spans="1:9" x14ac:dyDescent="0.2">
      <c r="A47" s="115"/>
      <c r="B47" s="110"/>
      <c r="C47" s="112"/>
      <c r="D47" s="95"/>
      <c r="E47" s="107"/>
      <c r="F47" s="232"/>
      <c r="G47" s="41" t="s">
        <v>242</v>
      </c>
      <c r="H47" s="212"/>
      <c r="I47" s="212"/>
    </row>
    <row r="48" spans="1:9" x14ac:dyDescent="0.2">
      <c r="A48" s="116" t="s">
        <v>8</v>
      </c>
      <c r="B48" s="110">
        <v>978448.02104267245</v>
      </c>
      <c r="C48" s="26">
        <f t="shared" ref="C48:C49" si="11">B48-G48</f>
        <v>57153.21359910944</v>
      </c>
      <c r="D48" s="95">
        <f t="shared" ref="D48:D49" si="12">C48/G48*100</f>
        <v>6.2035749184020617</v>
      </c>
      <c r="E48" s="107">
        <f>IF(B48&lt;H48,-1,IF(B48&gt;I48,1,0))</f>
        <v>0</v>
      </c>
      <c r="F48" s="232"/>
      <c r="G48" s="41">
        <v>921294.80744356301</v>
      </c>
      <c r="H48" s="205">
        <v>843995.52777243254</v>
      </c>
      <c r="I48" s="205">
        <v>998594.08711469488</v>
      </c>
    </row>
    <row r="49" spans="1:9" x14ac:dyDescent="0.2">
      <c r="A49" s="116" t="s">
        <v>9</v>
      </c>
      <c r="B49" s="110">
        <v>396508.73162267706</v>
      </c>
      <c r="C49" s="26">
        <f t="shared" si="11"/>
        <v>10860.665329715353</v>
      </c>
      <c r="D49" s="95">
        <f t="shared" si="12"/>
        <v>2.8162115355882356</v>
      </c>
      <c r="E49" s="107">
        <f>IF(B49&lt;H49,-1,IF(B49&gt;I49,1,0))</f>
        <v>0</v>
      </c>
      <c r="F49" s="232"/>
      <c r="G49" s="41">
        <v>385648.06629296171</v>
      </c>
      <c r="H49" s="205">
        <v>358684.47580370167</v>
      </c>
      <c r="I49" s="205">
        <v>412611.6567822221</v>
      </c>
    </row>
    <row r="50" spans="1:9" x14ac:dyDescent="0.2">
      <c r="A50" s="117"/>
      <c r="B50" s="110"/>
      <c r="C50" s="118"/>
      <c r="D50" s="95"/>
      <c r="E50" s="107"/>
      <c r="F50" s="232"/>
      <c r="G50" s="41"/>
      <c r="H50" s="212"/>
      <c r="I50" s="212"/>
    </row>
    <row r="51" spans="1:9" x14ac:dyDescent="0.2">
      <c r="A51" s="114" t="s">
        <v>214</v>
      </c>
      <c r="B51" s="108">
        <v>451508.03163302393</v>
      </c>
      <c r="C51" s="13">
        <f>B51-G51</f>
        <v>7316.6020717623178</v>
      </c>
      <c r="D51" s="109">
        <f>C51/G51*100</f>
        <v>1.6471731746353364</v>
      </c>
      <c r="E51" s="106">
        <f>IF(B51&lt;H51,-1,IF(B51&gt;I51,1,0))</f>
        <v>0</v>
      </c>
      <c r="F51" s="231"/>
      <c r="G51" s="190">
        <v>444191.42956126161</v>
      </c>
      <c r="H51" s="202">
        <v>418070.77915848047</v>
      </c>
      <c r="I51" s="202">
        <v>470312.07996404485</v>
      </c>
    </row>
    <row r="52" spans="1:9" x14ac:dyDescent="0.2">
      <c r="A52" s="115"/>
      <c r="B52" s="110"/>
      <c r="C52" s="112"/>
      <c r="D52" s="95"/>
      <c r="E52" s="107"/>
      <c r="F52" s="232"/>
      <c r="G52" s="41"/>
      <c r="H52" s="212"/>
      <c r="I52" s="212"/>
    </row>
    <row r="53" spans="1:9" x14ac:dyDescent="0.2">
      <c r="A53" s="116" t="s">
        <v>13</v>
      </c>
      <c r="B53" s="110">
        <v>517655.6734058045</v>
      </c>
      <c r="C53" s="26">
        <f t="shared" ref="C53:C55" si="13">B53-G53</f>
        <v>1284.1796254552319</v>
      </c>
      <c r="D53" s="95">
        <f t="shared" ref="D53:D55" si="14">C53/G53*100</f>
        <v>0.24869297413258989</v>
      </c>
      <c r="E53" s="107">
        <f>IF(B53&lt;H53,-1,IF(B53&gt;I53,1,0))</f>
        <v>0</v>
      </c>
      <c r="F53" s="232"/>
      <c r="G53" s="41">
        <v>516371.49378034926</v>
      </c>
      <c r="H53" s="205">
        <v>484984.80390345957</v>
      </c>
      <c r="I53" s="205">
        <v>547758.18365723942</v>
      </c>
    </row>
    <row r="54" spans="1:9" x14ac:dyDescent="0.2">
      <c r="A54" s="116" t="s">
        <v>11</v>
      </c>
      <c r="B54" s="110">
        <v>263167.51333382452</v>
      </c>
      <c r="C54" s="26">
        <f t="shared" si="13"/>
        <v>40092.722787377541</v>
      </c>
      <c r="D54" s="95">
        <f t="shared" si="14"/>
        <v>17.972771683060142</v>
      </c>
      <c r="E54" s="107">
        <f>IF(B54&lt;H54,-1,IF(B54&gt;I54,1,0))</f>
        <v>1</v>
      </c>
      <c r="F54" s="232"/>
      <c r="G54" s="41">
        <v>223074.79054644698</v>
      </c>
      <c r="H54" s="205">
        <v>200949.19927239505</v>
      </c>
      <c r="I54" s="205">
        <v>245200.38182049937</v>
      </c>
    </row>
    <row r="55" spans="1:9" ht="10.8" thickBot="1" x14ac:dyDescent="0.25">
      <c r="A55" s="116" t="s">
        <v>14</v>
      </c>
      <c r="B55" s="119">
        <v>525130.62225102272</v>
      </c>
      <c r="C55" s="26">
        <f t="shared" si="13"/>
        <v>-185962.41733771027</v>
      </c>
      <c r="D55" s="120">
        <f t="shared" si="14"/>
        <v>-26.151629531525622</v>
      </c>
      <c r="E55" s="107">
        <f>IF(B55&lt;H55,-1,IF(B55&gt;I55,1,0))</f>
        <v>0</v>
      </c>
      <c r="F55" s="232"/>
      <c r="G55" s="226">
        <v>711093.03958873299</v>
      </c>
      <c r="H55" s="214">
        <v>370784.88653243921</v>
      </c>
      <c r="I55" s="214">
        <v>1051401.1926450264</v>
      </c>
    </row>
    <row r="56" spans="1:9" ht="11.25" customHeight="1" x14ac:dyDescent="0.2">
      <c r="A56" s="377" t="s">
        <v>110</v>
      </c>
      <c r="B56" s="377"/>
      <c r="C56" s="377"/>
      <c r="D56" s="377"/>
      <c r="E56" s="377"/>
      <c r="F56" s="245"/>
      <c r="G56" s="121"/>
    </row>
    <row r="57" spans="1:9" ht="11.25" customHeight="1" x14ac:dyDescent="0.2">
      <c r="A57" s="370" t="s">
        <v>111</v>
      </c>
      <c r="B57" s="370"/>
      <c r="C57" s="370"/>
      <c r="D57" s="370"/>
      <c r="E57" s="370"/>
      <c r="F57" s="245"/>
      <c r="G57" s="121"/>
    </row>
    <row r="58" spans="1:9" ht="11.25" customHeight="1" x14ac:dyDescent="0.2">
      <c r="A58" s="370" t="s">
        <v>112</v>
      </c>
      <c r="B58" s="370"/>
      <c r="C58" s="370"/>
      <c r="D58" s="370"/>
      <c r="E58" s="370"/>
      <c r="F58" s="245"/>
      <c r="G58" s="121"/>
    </row>
    <row r="59" spans="1:9" x14ac:dyDescent="0.2">
      <c r="A59" s="366" t="s">
        <v>222</v>
      </c>
      <c r="B59" s="366"/>
      <c r="C59" s="366"/>
      <c r="D59" s="366"/>
      <c r="E59" s="366"/>
      <c r="F59" s="234"/>
      <c r="G59" s="121"/>
    </row>
    <row r="60" spans="1:9" ht="11.25" customHeight="1" x14ac:dyDescent="0.2">
      <c r="A60" s="370" t="s">
        <v>223</v>
      </c>
      <c r="B60" s="370"/>
      <c r="C60" s="370"/>
      <c r="D60" s="370"/>
      <c r="E60" s="370"/>
      <c r="F60" s="245"/>
      <c r="G60" s="121"/>
    </row>
    <row r="61" spans="1:9" ht="11.25" customHeight="1" x14ac:dyDescent="0.2">
      <c r="A61" s="370" t="s">
        <v>224</v>
      </c>
      <c r="B61" s="370"/>
      <c r="C61" s="370"/>
      <c r="D61" s="370"/>
      <c r="E61" s="370"/>
      <c r="F61" s="245"/>
      <c r="G61" s="121"/>
    </row>
    <row r="62" spans="1:9" ht="11.25" customHeight="1" x14ac:dyDescent="0.2">
      <c r="A62" s="370" t="s">
        <v>62</v>
      </c>
      <c r="B62" s="370"/>
      <c r="C62" s="370"/>
      <c r="D62" s="370"/>
      <c r="E62" s="370"/>
      <c r="F62" s="245"/>
      <c r="G62" s="121"/>
    </row>
    <row r="63" spans="1:9" ht="11.25" customHeight="1" x14ac:dyDescent="0.2">
      <c r="A63" s="344" t="s">
        <v>263</v>
      </c>
      <c r="B63" s="344"/>
      <c r="C63" s="344"/>
      <c r="D63" s="344"/>
      <c r="E63" s="344"/>
      <c r="F63" s="238"/>
      <c r="G63" s="122"/>
    </row>
    <row r="64" spans="1:9" hidden="1" x14ac:dyDescent="0.2">
      <c r="A64" s="67">
        <v>1</v>
      </c>
      <c r="B64" s="67">
        <v>-1</v>
      </c>
      <c r="C64" s="67">
        <v>0</v>
      </c>
    </row>
  </sheetData>
  <mergeCells count="17">
    <mergeCell ref="A1:E1"/>
    <mergeCell ref="A2:E2"/>
    <mergeCell ref="A3:E3"/>
    <mergeCell ref="G3:I3"/>
    <mergeCell ref="A4:A5"/>
    <mergeCell ref="C4:D4"/>
    <mergeCell ref="E4:E5"/>
    <mergeCell ref="G4:G5"/>
    <mergeCell ref="H4:I4"/>
    <mergeCell ref="A62:E62"/>
    <mergeCell ref="A63:E63"/>
    <mergeCell ref="A56:E56"/>
    <mergeCell ref="A57:E57"/>
    <mergeCell ref="A58:E58"/>
    <mergeCell ref="A59:E59"/>
    <mergeCell ref="A60:E60"/>
    <mergeCell ref="A61:E61"/>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6"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36" sqref="B36"/>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6" width="6.33203125" style="230" customWidth="1"/>
    <col min="7" max="9" width="11.44140625" style="10" customWidth="1"/>
    <col min="10" max="16384" width="11.44140625" style="10"/>
  </cols>
  <sheetData>
    <row r="1" spans="1:9" x14ac:dyDescent="0.2">
      <c r="A1" s="348" t="s">
        <v>109</v>
      </c>
      <c r="B1" s="348"/>
      <c r="C1" s="348"/>
      <c r="D1" s="348"/>
      <c r="E1" s="348"/>
      <c r="F1" s="241"/>
    </row>
    <row r="2" spans="1:9" ht="15" customHeight="1" x14ac:dyDescent="0.2">
      <c r="A2" s="348" t="s">
        <v>234</v>
      </c>
      <c r="B2" s="348"/>
      <c r="C2" s="348"/>
      <c r="D2" s="348"/>
      <c r="E2" s="348"/>
      <c r="F2" s="241"/>
    </row>
    <row r="3" spans="1:9" ht="10.8" thickBot="1" x14ac:dyDescent="0.25">
      <c r="A3" s="349" t="str">
        <f>+'C1 total'!A3</f>
        <v>I Trimestre 2022</v>
      </c>
      <c r="B3" s="349"/>
      <c r="C3" s="349"/>
      <c r="D3" s="349"/>
      <c r="E3" s="349"/>
      <c r="F3" s="241"/>
      <c r="G3" s="345" t="s">
        <v>229</v>
      </c>
      <c r="H3" s="345"/>
      <c r="I3" s="345"/>
    </row>
    <row r="4" spans="1:9" ht="12.75" customHeight="1" x14ac:dyDescent="0.2">
      <c r="A4" s="340" t="s">
        <v>116</v>
      </c>
      <c r="B4" s="3" t="str">
        <f>+'C1 total'!B4</f>
        <v>I 2022</v>
      </c>
      <c r="C4" s="339" t="s">
        <v>74</v>
      </c>
      <c r="D4" s="339"/>
      <c r="E4" s="352" t="s">
        <v>108</v>
      </c>
      <c r="F4" s="147"/>
      <c r="G4" s="346" t="s">
        <v>227</v>
      </c>
      <c r="H4" s="350" t="s">
        <v>75</v>
      </c>
      <c r="I4" s="351"/>
    </row>
    <row r="5" spans="1:9" ht="10.8" thickBot="1" x14ac:dyDescent="0.25">
      <c r="A5" s="341"/>
      <c r="B5" s="6" t="str">
        <f>+'C1 total'!B5</f>
        <v>Ene - Mar</v>
      </c>
      <c r="C5" s="6" t="s">
        <v>49</v>
      </c>
      <c r="D5" s="6" t="s">
        <v>48</v>
      </c>
      <c r="E5" s="353"/>
      <c r="F5" s="147"/>
      <c r="G5" s="347"/>
      <c r="H5" s="239" t="s">
        <v>76</v>
      </c>
      <c r="I5" s="239" t="s">
        <v>77</v>
      </c>
    </row>
    <row r="6" spans="1:9" x14ac:dyDescent="0.2">
      <c r="A6" s="70"/>
      <c r="B6" s="48"/>
    </row>
    <row r="7" spans="1:9" x14ac:dyDescent="0.2">
      <c r="A7" s="72" t="s">
        <v>1</v>
      </c>
      <c r="B7" s="108">
        <v>513693.06172153237</v>
      </c>
      <c r="C7" s="13">
        <f>B7-G7</f>
        <v>92575.610586761846</v>
      </c>
      <c r="D7" s="109">
        <f>C7/G7*100</f>
        <v>21.983323259889033</v>
      </c>
      <c r="E7" s="106">
        <f>IF(B7&lt;H7,-1,IF(B7&gt;I7,1,0))</f>
        <v>1</v>
      </c>
      <c r="F7" s="231"/>
      <c r="G7" s="190">
        <v>421117.45113477053</v>
      </c>
      <c r="H7" s="202">
        <v>393501.3339458477</v>
      </c>
      <c r="I7" s="202">
        <v>448733.56832369091</v>
      </c>
    </row>
    <row r="8" spans="1:9" x14ac:dyDescent="0.2">
      <c r="A8" s="74"/>
      <c r="B8" s="110"/>
      <c r="C8" s="94"/>
      <c r="D8" s="95"/>
      <c r="E8" s="107"/>
      <c r="F8" s="232"/>
      <c r="G8" s="41" t="s">
        <v>242</v>
      </c>
      <c r="H8" s="212"/>
      <c r="I8" s="212"/>
    </row>
    <row r="9" spans="1:9" x14ac:dyDescent="0.2">
      <c r="A9" s="76" t="s">
        <v>2</v>
      </c>
      <c r="B9" s="111">
        <v>291711.77521726734</v>
      </c>
      <c r="C9" s="24">
        <f t="shared" ref="C9:C10" si="0">B9-G9</f>
        <v>54435.592444596346</v>
      </c>
      <c r="D9" s="95">
        <f t="shared" ref="D9:D10" si="1">C9/G9*100</f>
        <v>22.941869600435151</v>
      </c>
      <c r="E9" s="107">
        <f>IF(B9&lt;H9,-1,IF(B9&gt;I9,1,0))</f>
        <v>1</v>
      </c>
      <c r="F9" s="232"/>
      <c r="G9" s="190">
        <v>237276.18277267099</v>
      </c>
      <c r="H9" s="204">
        <v>199035.31071181066</v>
      </c>
      <c r="I9" s="204">
        <v>275517.05483353103</v>
      </c>
    </row>
    <row r="10" spans="1:9" x14ac:dyDescent="0.2">
      <c r="A10" s="78" t="s">
        <v>56</v>
      </c>
      <c r="B10" s="110">
        <v>291711.77521726734</v>
      </c>
      <c r="C10" s="26">
        <f t="shared" si="0"/>
        <v>54435.592444596346</v>
      </c>
      <c r="D10" s="95">
        <f t="shared" si="1"/>
        <v>22.941869600435151</v>
      </c>
      <c r="E10" s="107">
        <f>IF(B10&lt;H10,-1,IF(B10&gt;I10,1,0))</f>
        <v>1</v>
      </c>
      <c r="F10" s="232"/>
      <c r="G10" s="41">
        <v>237276.18277267099</v>
      </c>
      <c r="H10" s="205">
        <v>199035.31071181066</v>
      </c>
      <c r="I10" s="205">
        <v>275517.05483353103</v>
      </c>
    </row>
    <row r="11" spans="1:9" x14ac:dyDescent="0.2">
      <c r="A11" s="78"/>
      <c r="B11" s="110"/>
      <c r="C11" s="112"/>
      <c r="D11" s="95"/>
      <c r="E11" s="107"/>
      <c r="F11" s="232"/>
      <c r="G11" s="41" t="s">
        <v>242</v>
      </c>
      <c r="H11" s="212"/>
      <c r="I11" s="212"/>
    </row>
    <row r="12" spans="1:9" x14ac:dyDescent="0.2">
      <c r="A12" s="76" t="s">
        <v>3</v>
      </c>
      <c r="B12" s="111">
        <v>378654.04721320176</v>
      </c>
      <c r="C12" s="24">
        <f>B12-G12</f>
        <v>56702.797853495867</v>
      </c>
      <c r="D12" s="95">
        <f t="shared" ref="D12:D15" si="2">C12/G12*100</f>
        <v>17.612231033818301</v>
      </c>
      <c r="E12" s="107">
        <f>IF(B12&lt;H12,-1,IF(B12&gt;I12,1,0))</f>
        <v>0</v>
      </c>
      <c r="F12" s="232"/>
      <c r="G12" s="190">
        <v>321951.24935970589</v>
      </c>
      <c r="H12" s="204">
        <v>261076.5083329007</v>
      </c>
      <c r="I12" s="204">
        <v>382825.99038651132</v>
      </c>
    </row>
    <row r="13" spans="1:9" x14ac:dyDescent="0.2">
      <c r="A13" s="78" t="s">
        <v>4</v>
      </c>
      <c r="B13" s="110">
        <v>356395.2420403221</v>
      </c>
      <c r="C13" s="26">
        <f>B13-G13</f>
        <v>83177.416538058373</v>
      </c>
      <c r="D13" s="95">
        <f t="shared" si="2"/>
        <v>30.443627309144659</v>
      </c>
      <c r="E13" s="107">
        <f>IF(B13&lt;H13,-1,IF(B13&gt;I13,1,0))</f>
        <v>1</v>
      </c>
      <c r="F13" s="232"/>
      <c r="G13" s="41">
        <v>273217.82550226373</v>
      </c>
      <c r="H13" s="205">
        <v>236275.2946094152</v>
      </c>
      <c r="I13" s="205">
        <v>310160.35639511223</v>
      </c>
    </row>
    <row r="14" spans="1:9" x14ac:dyDescent="0.2">
      <c r="A14" s="78" t="s">
        <v>5</v>
      </c>
      <c r="B14" s="110">
        <v>655833.72678627644</v>
      </c>
      <c r="C14" s="26">
        <f t="shared" ref="C14:C15" si="3">B14-G14</f>
        <v>239620.99282905721</v>
      </c>
      <c r="D14" s="95">
        <f t="shared" si="2"/>
        <v>57.571759170080284</v>
      </c>
      <c r="E14" s="107">
        <f>IF(B14&lt;H14,-1,IF(B14&gt;I14,1,0))</f>
        <v>1</v>
      </c>
      <c r="F14" s="232"/>
      <c r="G14" s="41">
        <v>416212.73395721923</v>
      </c>
      <c r="H14" s="205">
        <v>294421.83294964948</v>
      </c>
      <c r="I14" s="205">
        <v>538003.63496478903</v>
      </c>
    </row>
    <row r="15" spans="1:9" ht="12" x14ac:dyDescent="0.2">
      <c r="A15" s="78" t="s">
        <v>127</v>
      </c>
      <c r="B15" s="110">
        <v>618225.88748710637</v>
      </c>
      <c r="C15" s="26">
        <f t="shared" si="3"/>
        <v>-337842.42136453313</v>
      </c>
      <c r="D15" s="95">
        <f t="shared" si="2"/>
        <v>-35.336640513722827</v>
      </c>
      <c r="E15" s="107">
        <f>IF(B15&lt;H15,-1,IF(B15&gt;I15,1,0))</f>
        <v>0</v>
      </c>
      <c r="F15" s="232"/>
      <c r="G15" s="41">
        <v>956068.30885163951</v>
      </c>
      <c r="H15" s="205">
        <v>429222.52832634526</v>
      </c>
      <c r="I15" s="205">
        <v>1482914.0893769339</v>
      </c>
    </row>
    <row r="16" spans="1:9" s="237" customFormat="1" x14ac:dyDescent="0.2">
      <c r="A16" s="78"/>
      <c r="B16" s="110"/>
      <c r="C16" s="112"/>
      <c r="D16" s="126"/>
      <c r="E16" s="127"/>
      <c r="F16" s="233"/>
      <c r="G16" s="87" t="s">
        <v>242</v>
      </c>
      <c r="H16" s="217"/>
      <c r="I16" s="217"/>
    </row>
    <row r="17" spans="1:9" s="237" customFormat="1" x14ac:dyDescent="0.2">
      <c r="A17" s="76" t="s">
        <v>50</v>
      </c>
      <c r="B17" s="111">
        <v>537396.90279393678</v>
      </c>
      <c r="C17" s="24">
        <f t="shared" ref="C17:C26" si="4">B17-G17</f>
        <v>93954.287407651194</v>
      </c>
      <c r="D17" s="126">
        <f t="shared" ref="D17:D26" si="5">C17/G17*100</f>
        <v>21.187473677018399</v>
      </c>
      <c r="E17" s="127">
        <f t="shared" ref="E17:E38" si="6">IF(B17&lt;H17,-1,IF(B17&gt;I17,1,0))</f>
        <v>1</v>
      </c>
      <c r="F17" s="233"/>
      <c r="G17" s="211">
        <v>443442.61538628559</v>
      </c>
      <c r="H17" s="204">
        <v>413361.55772805703</v>
      </c>
      <c r="I17" s="204">
        <v>473523.67304451298</v>
      </c>
    </row>
    <row r="18" spans="1:9" s="237" customFormat="1" x14ac:dyDescent="0.2">
      <c r="A18" s="78" t="s">
        <v>66</v>
      </c>
      <c r="B18" s="110">
        <v>312769.09613765887</v>
      </c>
      <c r="C18" s="26">
        <f t="shared" si="4"/>
        <v>67640.520068659331</v>
      </c>
      <c r="D18" s="126">
        <f t="shared" si="5"/>
        <v>27.593894254752115</v>
      </c>
      <c r="E18" s="127">
        <f t="shared" si="6"/>
        <v>1</v>
      </c>
      <c r="F18" s="233"/>
      <c r="G18" s="87">
        <v>245128.57606899954</v>
      </c>
      <c r="H18" s="205">
        <v>217864.0647492118</v>
      </c>
      <c r="I18" s="205">
        <v>272393.08738878777</v>
      </c>
    </row>
    <row r="19" spans="1:9" s="237" customFormat="1" x14ac:dyDescent="0.2">
      <c r="A19" s="78" t="s">
        <v>6</v>
      </c>
      <c r="B19" s="110">
        <v>1309330.2937839848</v>
      </c>
      <c r="C19" s="26">
        <f t="shared" si="4"/>
        <v>891289.60120349168</v>
      </c>
      <c r="D19" s="126">
        <f t="shared" si="5"/>
        <v>213.20642153320398</v>
      </c>
      <c r="E19" s="127">
        <f>IF(B19&lt;H19,-1,IF(B19&gt;I19,1,0))</f>
        <v>1</v>
      </c>
      <c r="F19" s="233"/>
      <c r="G19" s="87">
        <v>418040.69258049317</v>
      </c>
      <c r="H19" s="205">
        <v>334582.3633581521</v>
      </c>
      <c r="I19" s="205">
        <v>501499.02180283447</v>
      </c>
    </row>
    <row r="20" spans="1:9" s="237" customFormat="1" x14ac:dyDescent="0.2">
      <c r="A20" s="78" t="s">
        <v>67</v>
      </c>
      <c r="B20" s="110">
        <v>286624.80651937856</v>
      </c>
      <c r="C20" s="26">
        <f t="shared" si="4"/>
        <v>84276.372412658442</v>
      </c>
      <c r="D20" s="126">
        <f t="shared" si="5"/>
        <v>41.649134961039749</v>
      </c>
      <c r="E20" s="127">
        <f t="shared" si="6"/>
        <v>1</v>
      </c>
      <c r="F20" s="233"/>
      <c r="G20" s="87">
        <v>202348.43410672012</v>
      </c>
      <c r="H20" s="205">
        <v>175636.96312409325</v>
      </c>
      <c r="I20" s="205">
        <v>229059.90508934704</v>
      </c>
    </row>
    <row r="21" spans="1:9" s="237" customFormat="1" x14ac:dyDescent="0.2">
      <c r="A21" s="78" t="s">
        <v>68</v>
      </c>
      <c r="B21" s="110">
        <v>1011341.1584177495</v>
      </c>
      <c r="C21" s="26">
        <f t="shared" si="4"/>
        <v>331545.04607340065</v>
      </c>
      <c r="D21" s="126">
        <f t="shared" si="5"/>
        <v>48.771247739271779</v>
      </c>
      <c r="E21" s="127">
        <f t="shared" si="6"/>
        <v>1</v>
      </c>
      <c r="F21" s="233"/>
      <c r="G21" s="87">
        <v>679796.1123443488</v>
      </c>
      <c r="H21" s="205">
        <v>517219.08070233412</v>
      </c>
      <c r="I21" s="205">
        <v>842373.1439863632</v>
      </c>
    </row>
    <row r="22" spans="1:9" s="237" customFormat="1" ht="20.399999999999999" x14ac:dyDescent="0.2">
      <c r="A22" s="78" t="s">
        <v>58</v>
      </c>
      <c r="B22" s="110">
        <v>585712.66096662253</v>
      </c>
      <c r="C22" s="26">
        <f t="shared" si="4"/>
        <v>120507.73620455316</v>
      </c>
      <c r="D22" s="126">
        <f t="shared" si="5"/>
        <v>25.904226243130861</v>
      </c>
      <c r="E22" s="127">
        <f t="shared" si="6"/>
        <v>1</v>
      </c>
      <c r="F22" s="233"/>
      <c r="G22" s="227">
        <v>465204.92476206936</v>
      </c>
      <c r="H22" s="205">
        <v>391927.76109184133</v>
      </c>
      <c r="I22" s="205">
        <v>538482.08843229746</v>
      </c>
    </row>
    <row r="23" spans="1:9" s="237" customFormat="1" x14ac:dyDescent="0.2">
      <c r="A23" s="78" t="s">
        <v>57</v>
      </c>
      <c r="B23" s="110">
        <v>1175653.7498345608</v>
      </c>
      <c r="C23" s="26">
        <f t="shared" si="4"/>
        <v>33458.804845207371</v>
      </c>
      <c r="D23" s="126">
        <f t="shared" si="5"/>
        <v>2.9293427529150242</v>
      </c>
      <c r="E23" s="127">
        <f t="shared" si="6"/>
        <v>0</v>
      </c>
      <c r="F23" s="233"/>
      <c r="G23" s="87">
        <v>1142194.9449893534</v>
      </c>
      <c r="H23" s="205">
        <v>892078.43043186376</v>
      </c>
      <c r="I23" s="205">
        <v>1392311.4595468435</v>
      </c>
    </row>
    <row r="24" spans="1:9" s="237" customFormat="1" x14ac:dyDescent="0.2">
      <c r="A24" s="78" t="s">
        <v>38</v>
      </c>
      <c r="B24" s="110">
        <v>878207.5554008648</v>
      </c>
      <c r="C24" s="26">
        <f t="shared" si="4"/>
        <v>30412.213254469563</v>
      </c>
      <c r="D24" s="126">
        <f t="shared" si="5"/>
        <v>3.5872116467960091</v>
      </c>
      <c r="E24" s="127">
        <f t="shared" si="6"/>
        <v>0</v>
      </c>
      <c r="F24" s="233"/>
      <c r="G24" s="87">
        <v>847795.34214639524</v>
      </c>
      <c r="H24" s="205">
        <v>778851.53595170029</v>
      </c>
      <c r="I24" s="205">
        <v>916739.14834108809</v>
      </c>
    </row>
    <row r="25" spans="1:9" s="237" customFormat="1" ht="12" x14ac:dyDescent="0.2">
      <c r="A25" s="78" t="s">
        <v>128</v>
      </c>
      <c r="B25" s="110">
        <v>334190.41054635338</v>
      </c>
      <c r="C25" s="26">
        <f t="shared" si="4"/>
        <v>38589.350113252643</v>
      </c>
      <c r="D25" s="126">
        <f t="shared" si="5"/>
        <v>13.054537103728029</v>
      </c>
      <c r="E25" s="127">
        <f t="shared" si="6"/>
        <v>0</v>
      </c>
      <c r="F25" s="233"/>
      <c r="G25" s="87">
        <v>295601.06043310073</v>
      </c>
      <c r="H25" s="205">
        <v>215693.15716726059</v>
      </c>
      <c r="I25" s="205">
        <v>375508.96369894064</v>
      </c>
    </row>
    <row r="26" spans="1:9" x14ac:dyDescent="0.2">
      <c r="A26" s="78" t="s">
        <v>59</v>
      </c>
      <c r="B26" s="110">
        <v>166681.82721824589</v>
      </c>
      <c r="C26" s="26">
        <f t="shared" si="4"/>
        <v>-9944.2894806616823</v>
      </c>
      <c r="D26" s="95">
        <f t="shared" si="5"/>
        <v>-5.6301353766462485</v>
      </c>
      <c r="E26" s="107">
        <f t="shared" si="6"/>
        <v>0</v>
      </c>
      <c r="F26" s="232"/>
      <c r="G26" s="41">
        <v>176626.11669890757</v>
      </c>
      <c r="H26" s="205">
        <v>147717.62336543269</v>
      </c>
      <c r="I26" s="205">
        <v>205534.61003238233</v>
      </c>
    </row>
    <row r="27" spans="1:9" x14ac:dyDescent="0.2">
      <c r="A27" s="78"/>
      <c r="B27" s="110"/>
      <c r="C27" s="113"/>
      <c r="D27" s="95"/>
      <c r="E27" s="107"/>
      <c r="F27" s="232"/>
      <c r="G27" s="41"/>
      <c r="H27" s="212"/>
      <c r="I27" s="212"/>
    </row>
    <row r="28" spans="1:9" x14ac:dyDescent="0.2">
      <c r="A28" s="72" t="s">
        <v>215</v>
      </c>
      <c r="B28" s="108">
        <v>513693.06172153237</v>
      </c>
      <c r="C28" s="13">
        <f>B28-G28</f>
        <v>92575.610586761846</v>
      </c>
      <c r="D28" s="109">
        <f>C28/G28*100</f>
        <v>21.983323259889033</v>
      </c>
      <c r="E28" s="106">
        <f t="shared" si="6"/>
        <v>1</v>
      </c>
      <c r="F28" s="231"/>
      <c r="G28" s="190">
        <v>421117.45113477053</v>
      </c>
      <c r="H28" s="204">
        <v>393501.3339458477</v>
      </c>
      <c r="I28" s="204">
        <v>448733.56832369091</v>
      </c>
    </row>
    <row r="29" spans="1:9" x14ac:dyDescent="0.2">
      <c r="A29" s="78"/>
      <c r="B29" s="110"/>
      <c r="C29" s="113"/>
      <c r="D29" s="95"/>
      <c r="E29" s="107"/>
      <c r="F29" s="232"/>
      <c r="G29" s="41"/>
      <c r="H29" s="205"/>
      <c r="I29" s="205"/>
    </row>
    <row r="30" spans="1:9" ht="12" x14ac:dyDescent="0.2">
      <c r="A30" s="169" t="s">
        <v>219</v>
      </c>
      <c r="B30" s="110">
        <v>3075109.754269179</v>
      </c>
      <c r="C30" s="26">
        <f t="shared" ref="C30:C38" si="7">B30-G30</f>
        <v>1317036.9416071221</v>
      </c>
      <c r="D30" s="95">
        <f t="shared" ref="D30:D38" si="8">C30/G30*100</f>
        <v>74.913674343946965</v>
      </c>
      <c r="E30" s="107">
        <f t="shared" si="6"/>
        <v>1</v>
      </c>
      <c r="F30" s="232"/>
      <c r="G30" s="41">
        <v>1758072.8126620569</v>
      </c>
      <c r="H30" s="205">
        <v>1577933.7409769846</v>
      </c>
      <c r="I30" s="205">
        <v>1938211.8843471301</v>
      </c>
    </row>
    <row r="31" spans="1:9" x14ac:dyDescent="0.2">
      <c r="A31" s="84" t="s">
        <v>204</v>
      </c>
      <c r="B31" s="110">
        <v>1120184.4142249781</v>
      </c>
      <c r="C31" s="26">
        <f t="shared" si="7"/>
        <v>58643.594574317802</v>
      </c>
      <c r="D31" s="95">
        <f t="shared" si="8"/>
        <v>5.5243843184114834</v>
      </c>
      <c r="E31" s="107">
        <f t="shared" si="6"/>
        <v>0</v>
      </c>
      <c r="F31" s="232"/>
      <c r="G31" s="41">
        <v>1061540.8196506603</v>
      </c>
      <c r="H31" s="205">
        <v>987792.42726589157</v>
      </c>
      <c r="I31" s="205">
        <v>1135289.2120354336</v>
      </c>
    </row>
    <row r="32" spans="1:9" x14ac:dyDescent="0.2">
      <c r="A32" s="84" t="s">
        <v>205</v>
      </c>
      <c r="B32" s="110">
        <v>656426.5194833423</v>
      </c>
      <c r="C32" s="26">
        <f t="shared" si="7"/>
        <v>70622.381765808444</v>
      </c>
      <c r="D32" s="95">
        <f t="shared" si="8"/>
        <v>12.055630409333421</v>
      </c>
      <c r="E32" s="107">
        <f t="shared" si="6"/>
        <v>0</v>
      </c>
      <c r="F32" s="232"/>
      <c r="G32" s="41">
        <v>585804.13771753386</v>
      </c>
      <c r="H32" s="205">
        <v>512480.8789179083</v>
      </c>
      <c r="I32" s="205">
        <v>659127.39651716058</v>
      </c>
    </row>
    <row r="33" spans="1:9" x14ac:dyDescent="0.2">
      <c r="A33" s="84" t="s">
        <v>206</v>
      </c>
      <c r="B33" s="110">
        <v>453388.00486515032</v>
      </c>
      <c r="C33" s="26">
        <f t="shared" si="7"/>
        <v>7528.4849724613596</v>
      </c>
      <c r="D33" s="95">
        <f t="shared" si="8"/>
        <v>1.6885329653325205</v>
      </c>
      <c r="E33" s="107">
        <f t="shared" si="6"/>
        <v>0</v>
      </c>
      <c r="F33" s="232"/>
      <c r="G33" s="41">
        <v>445859.51989268896</v>
      </c>
      <c r="H33" s="205">
        <v>416482.27885165339</v>
      </c>
      <c r="I33" s="205">
        <v>475236.76093372452</v>
      </c>
    </row>
    <row r="34" spans="1:9" ht="20.399999999999999" x14ac:dyDescent="0.2">
      <c r="A34" s="84" t="s">
        <v>207</v>
      </c>
      <c r="B34" s="110">
        <v>254015.6394249177</v>
      </c>
      <c r="C34" s="26">
        <f t="shared" si="7"/>
        <v>30881.040274587722</v>
      </c>
      <c r="D34" s="95">
        <f t="shared" si="8"/>
        <v>13.839646738864817</v>
      </c>
      <c r="E34" s="107">
        <f t="shared" si="6"/>
        <v>1</v>
      </c>
      <c r="F34" s="232"/>
      <c r="G34" s="228">
        <v>223134.59915032997</v>
      </c>
      <c r="H34" s="205">
        <v>202918.33698304073</v>
      </c>
      <c r="I34" s="205">
        <v>243350.86131761875</v>
      </c>
    </row>
    <row r="35" spans="1:9" ht="20.399999999999999" x14ac:dyDescent="0.2">
      <c r="A35" s="84" t="s">
        <v>208</v>
      </c>
      <c r="B35" s="110">
        <v>197781.48193595107</v>
      </c>
      <c r="C35" s="26">
        <f t="shared" si="7"/>
        <v>119031.93859270174</v>
      </c>
      <c r="D35" s="95">
        <f t="shared" si="8"/>
        <v>151.15254456000036</v>
      </c>
      <c r="E35" s="107">
        <f t="shared" si="6"/>
        <v>1</v>
      </c>
      <c r="F35" s="232"/>
      <c r="G35" s="228">
        <v>78749.54334324933</v>
      </c>
      <c r="H35" s="205">
        <v>60450.448705963121</v>
      </c>
      <c r="I35" s="205">
        <v>97048.637980535481</v>
      </c>
    </row>
    <row r="36" spans="1:9" ht="20.399999999999999" x14ac:dyDescent="0.2">
      <c r="A36" s="84" t="s">
        <v>209</v>
      </c>
      <c r="B36" s="110">
        <v>131948.37277925454</v>
      </c>
      <c r="C36" s="26">
        <f t="shared" si="7"/>
        <v>28800.588331896768</v>
      </c>
      <c r="D36" s="95">
        <f t="shared" si="8"/>
        <v>27.921674213560411</v>
      </c>
      <c r="E36" s="107">
        <f t="shared" si="6"/>
        <v>1</v>
      </c>
      <c r="F36" s="232"/>
      <c r="G36" s="228">
        <v>103147.78444735777</v>
      </c>
      <c r="H36" s="205">
        <v>76113.672344850362</v>
      </c>
      <c r="I36" s="205">
        <v>130181.89654986533</v>
      </c>
    </row>
    <row r="37" spans="1:9" ht="20.399999999999999" x14ac:dyDescent="0.2">
      <c r="A37" s="84" t="s">
        <v>210</v>
      </c>
      <c r="B37" s="110">
        <v>345776.63268336991</v>
      </c>
      <c r="C37" s="26">
        <f t="shared" si="7"/>
        <v>39730.900351516088</v>
      </c>
      <c r="D37" s="95">
        <f t="shared" si="8"/>
        <v>12.982014174415859</v>
      </c>
      <c r="E37" s="107">
        <f t="shared" si="6"/>
        <v>1</v>
      </c>
      <c r="F37" s="232"/>
      <c r="G37" s="228">
        <v>306045.73233185383</v>
      </c>
      <c r="H37" s="205">
        <v>277144.11665534048</v>
      </c>
      <c r="I37" s="205">
        <v>334947.34800836717</v>
      </c>
    </row>
    <row r="38" spans="1:9" x14ac:dyDescent="0.2">
      <c r="A38" s="169" t="s">
        <v>211</v>
      </c>
      <c r="B38" s="110">
        <v>220045.54229383965</v>
      </c>
      <c r="C38" s="26">
        <f t="shared" si="7"/>
        <v>5989.0810387842357</v>
      </c>
      <c r="D38" s="95">
        <f t="shared" si="8"/>
        <v>2.7978978086758364</v>
      </c>
      <c r="E38" s="107">
        <f t="shared" si="6"/>
        <v>0</v>
      </c>
      <c r="F38" s="232"/>
      <c r="G38" s="41">
        <v>214056.46125505542</v>
      </c>
      <c r="H38" s="205">
        <v>196664.58780580858</v>
      </c>
      <c r="I38" s="205">
        <v>231448.33470430202</v>
      </c>
    </row>
    <row r="39" spans="1:9" x14ac:dyDescent="0.2">
      <c r="A39" s="78"/>
      <c r="B39" s="110"/>
      <c r="C39" s="113"/>
      <c r="D39" s="95"/>
      <c r="E39" s="107"/>
      <c r="F39" s="232"/>
      <c r="G39" s="41">
        <v>411998.29139484314</v>
      </c>
      <c r="H39" s="205" t="s">
        <v>164</v>
      </c>
      <c r="I39" s="205" t="s">
        <v>164</v>
      </c>
    </row>
    <row r="40" spans="1:9" x14ac:dyDescent="0.2">
      <c r="A40" s="72" t="s">
        <v>212</v>
      </c>
      <c r="B40" s="108">
        <v>513693.06172153237</v>
      </c>
      <c r="C40" s="13">
        <f>B40-G40</f>
        <v>92575.610586761846</v>
      </c>
      <c r="D40" s="109">
        <f>C40/G40*100</f>
        <v>21.983323259889033</v>
      </c>
      <c r="E40" s="106">
        <f>IF(B40&lt;H40,-1,IF(B40&gt;I40,1,0))</f>
        <v>1</v>
      </c>
      <c r="F40" s="231"/>
      <c r="G40" s="190">
        <v>421117.45113477053</v>
      </c>
      <c r="H40" s="202">
        <v>393501.3339458477</v>
      </c>
      <c r="I40" s="202">
        <v>448733.56832369091</v>
      </c>
    </row>
    <row r="41" spans="1:9" x14ac:dyDescent="0.2">
      <c r="A41" s="74"/>
      <c r="B41" s="110"/>
      <c r="C41" s="112"/>
      <c r="D41" s="95"/>
      <c r="E41" s="107"/>
      <c r="F41" s="232"/>
      <c r="G41" s="41" t="s">
        <v>242</v>
      </c>
      <c r="H41" s="212"/>
      <c r="I41" s="212"/>
    </row>
    <row r="42" spans="1:9" ht="12" x14ac:dyDescent="0.2">
      <c r="A42" s="84" t="s">
        <v>220</v>
      </c>
      <c r="B42" s="110">
        <v>1036119.8281374676</v>
      </c>
      <c r="C42" s="26">
        <f t="shared" ref="C42:C44" si="9">B42-G42</f>
        <v>121252.63399219909</v>
      </c>
      <c r="D42" s="95">
        <f t="shared" ref="D42:D44" si="10">C42/G42*100</f>
        <v>13.253577652380638</v>
      </c>
      <c r="E42" s="107">
        <f>IF(B42&lt;H42,-1,IF(B42&gt;I42,1,0))</f>
        <v>1</v>
      </c>
      <c r="F42" s="232"/>
      <c r="G42" s="41">
        <v>914867.19414526853</v>
      </c>
      <c r="H42" s="205">
        <v>857942.05300723389</v>
      </c>
      <c r="I42" s="205">
        <v>971792.33528330573</v>
      </c>
    </row>
    <row r="43" spans="1:9" ht="12" x14ac:dyDescent="0.2">
      <c r="A43" s="84" t="s">
        <v>221</v>
      </c>
      <c r="B43" s="110">
        <v>272331.53632973536</v>
      </c>
      <c r="C43" s="26">
        <f t="shared" si="9"/>
        <v>28222.644434425456</v>
      </c>
      <c r="D43" s="95">
        <f t="shared" si="10"/>
        <v>11.561497909928327</v>
      </c>
      <c r="E43" s="107">
        <f>IF(B43&lt;H43,-1,IF(B43&gt;I43,1,0))</f>
        <v>1</v>
      </c>
      <c r="F43" s="232"/>
      <c r="G43" s="41">
        <v>244108.89189530991</v>
      </c>
      <c r="H43" s="205">
        <v>228920.77052220254</v>
      </c>
      <c r="I43" s="205">
        <v>259297.01326841774</v>
      </c>
    </row>
    <row r="44" spans="1:9" x14ac:dyDescent="0.2">
      <c r="A44" s="84" t="s">
        <v>12</v>
      </c>
      <c r="B44" s="110">
        <v>220045.54229383965</v>
      </c>
      <c r="C44" s="26">
        <f t="shared" si="9"/>
        <v>5989.0810387842357</v>
      </c>
      <c r="D44" s="95">
        <f t="shared" si="10"/>
        <v>2.7978978086758364</v>
      </c>
      <c r="E44" s="107">
        <f>IF(B44&lt;H44,-1,IF(B44&gt;I44,1,0))</f>
        <v>0</v>
      </c>
      <c r="F44" s="232"/>
      <c r="G44" s="41">
        <v>214056.46125505542</v>
      </c>
      <c r="H44" s="205">
        <v>196664.58780580858</v>
      </c>
      <c r="I44" s="205">
        <v>231448.33470430202</v>
      </c>
    </row>
    <row r="45" spans="1:9" x14ac:dyDescent="0.2">
      <c r="A45" s="78"/>
      <c r="B45" s="110"/>
      <c r="C45" s="112"/>
      <c r="D45" s="95"/>
      <c r="E45" s="107"/>
      <c r="F45" s="232"/>
      <c r="G45" s="41"/>
      <c r="H45" s="212"/>
      <c r="I45" s="212"/>
    </row>
    <row r="46" spans="1:9" x14ac:dyDescent="0.2">
      <c r="A46" s="114" t="s">
        <v>213</v>
      </c>
      <c r="B46" s="108">
        <v>513693.06172153237</v>
      </c>
      <c r="C46" s="13">
        <f>B46-G46</f>
        <v>92575.610586761846</v>
      </c>
      <c r="D46" s="109">
        <f>C46/G46*100</f>
        <v>21.983323259889033</v>
      </c>
      <c r="E46" s="106">
        <f>IF(B46&lt;H46,-1,IF(B46&gt;I46,1,0))</f>
        <v>1</v>
      </c>
      <c r="F46" s="231"/>
      <c r="G46" s="190">
        <v>421117.45113477053</v>
      </c>
      <c r="H46" s="202">
        <v>393501.3339458477</v>
      </c>
      <c r="I46" s="202">
        <v>448733.56832369091</v>
      </c>
    </row>
    <row r="47" spans="1:9" x14ac:dyDescent="0.2">
      <c r="A47" s="115"/>
      <c r="B47" s="110"/>
      <c r="C47" s="112"/>
      <c r="D47" s="95"/>
      <c r="E47" s="107"/>
      <c r="F47" s="232"/>
      <c r="G47" s="41" t="s">
        <v>242</v>
      </c>
      <c r="H47" s="212"/>
      <c r="I47" s="212"/>
    </row>
    <row r="48" spans="1:9" x14ac:dyDescent="0.2">
      <c r="A48" s="116" t="s">
        <v>8</v>
      </c>
      <c r="B48" s="110">
        <v>1001162.924552331</v>
      </c>
      <c r="C48" s="26">
        <f t="shared" ref="C48:C49" si="11">B48-G48</f>
        <v>-2511.0123549618293</v>
      </c>
      <c r="D48" s="95">
        <f t="shared" ref="D48:D49" si="12">C48/G48*100</f>
        <v>-0.25018208231043926</v>
      </c>
      <c r="E48" s="107">
        <f>IF(B48&lt;H48,-1,IF(B48&gt;I48,1,0))</f>
        <v>0</v>
      </c>
      <c r="F48" s="232"/>
      <c r="G48" s="41">
        <v>1003673.9369072928</v>
      </c>
      <c r="H48" s="205">
        <v>932759.82844536647</v>
      </c>
      <c r="I48" s="205">
        <v>1074588.0453692207</v>
      </c>
    </row>
    <row r="49" spans="1:9" x14ac:dyDescent="0.2">
      <c r="A49" s="116" t="s">
        <v>9</v>
      </c>
      <c r="B49" s="110">
        <v>385300.90101865964</v>
      </c>
      <c r="C49" s="26">
        <f t="shared" si="11"/>
        <v>102009.2773685329</v>
      </c>
      <c r="D49" s="95">
        <f t="shared" si="12"/>
        <v>36.008575211004924</v>
      </c>
      <c r="E49" s="107">
        <f>IF(B49&lt;H49,-1,IF(B49&gt;I49,1,0))</f>
        <v>1</v>
      </c>
      <c r="F49" s="232"/>
      <c r="G49" s="41">
        <v>283291.62365012674</v>
      </c>
      <c r="H49" s="205">
        <v>264612.10822056135</v>
      </c>
      <c r="I49" s="205">
        <v>301971.13907969202</v>
      </c>
    </row>
    <row r="50" spans="1:9" x14ac:dyDescent="0.2">
      <c r="A50" s="117"/>
      <c r="B50" s="110"/>
      <c r="C50" s="118"/>
      <c r="D50" s="95"/>
      <c r="E50" s="107"/>
      <c r="F50" s="232"/>
      <c r="G50" s="41"/>
      <c r="H50" s="212"/>
      <c r="I50" s="212"/>
    </row>
    <row r="51" spans="1:9" x14ac:dyDescent="0.2">
      <c r="A51" s="114" t="s">
        <v>214</v>
      </c>
      <c r="B51" s="108">
        <v>513693.06172153237</v>
      </c>
      <c r="C51" s="13">
        <f>B51-G51</f>
        <v>92575.610586761846</v>
      </c>
      <c r="D51" s="109">
        <f>C51/G51*100</f>
        <v>21.983323259889033</v>
      </c>
      <c r="E51" s="106">
        <f>IF(B51&lt;H51,-1,IF(B51&gt;I51,1,0))</f>
        <v>1</v>
      </c>
      <c r="F51" s="231"/>
      <c r="G51" s="190">
        <v>421117.45113477053</v>
      </c>
      <c r="H51" s="202">
        <v>393501.3339458477</v>
      </c>
      <c r="I51" s="202">
        <v>448733.56832369091</v>
      </c>
    </row>
    <row r="52" spans="1:9" x14ac:dyDescent="0.2">
      <c r="A52" s="115"/>
      <c r="B52" s="110"/>
      <c r="C52" s="112"/>
      <c r="D52" s="95"/>
      <c r="E52" s="107"/>
      <c r="F52" s="232"/>
      <c r="G52" s="41"/>
      <c r="H52" s="212"/>
      <c r="I52" s="212"/>
    </row>
    <row r="53" spans="1:9" x14ac:dyDescent="0.2">
      <c r="A53" s="116" t="s">
        <v>13</v>
      </c>
      <c r="B53" s="110">
        <v>600810.44564760884</v>
      </c>
      <c r="C53" s="26">
        <f t="shared" ref="C53:C55" si="13">B53-G53</f>
        <v>102528.58400966256</v>
      </c>
      <c r="D53" s="95">
        <f t="shared" ref="D53:D55" si="14">C53/G53*100</f>
        <v>20.576423085647107</v>
      </c>
      <c r="E53" s="107">
        <f>IF(B53&lt;H53,-1,IF(B53&gt;I53,1,0))</f>
        <v>1</v>
      </c>
      <c r="F53" s="232"/>
      <c r="G53" s="41">
        <v>498281.86163794628</v>
      </c>
      <c r="H53" s="205">
        <v>463969.11295775539</v>
      </c>
      <c r="I53" s="205">
        <v>532594.61031813535</v>
      </c>
    </row>
    <row r="54" spans="1:9" x14ac:dyDescent="0.2">
      <c r="A54" s="116" t="s">
        <v>11</v>
      </c>
      <c r="B54" s="110">
        <v>170637.62741292309</v>
      </c>
      <c r="C54" s="26">
        <f t="shared" si="13"/>
        <v>54956.395561719575</v>
      </c>
      <c r="D54" s="95">
        <f t="shared" si="14"/>
        <v>47.506751685016589</v>
      </c>
      <c r="E54" s="107">
        <f>IF(B54&lt;H54,-1,IF(B54&gt;I54,1,0))</f>
        <v>1</v>
      </c>
      <c r="F54" s="232"/>
      <c r="G54" s="41">
        <v>115681.23185120351</v>
      </c>
      <c r="H54" s="205">
        <v>100180.60261615482</v>
      </c>
      <c r="I54" s="205">
        <v>131181.86108625226</v>
      </c>
    </row>
    <row r="55" spans="1:9" ht="10.8" thickBot="1" x14ac:dyDescent="0.25">
      <c r="A55" s="116" t="s">
        <v>14</v>
      </c>
      <c r="B55" s="119">
        <v>619023.31853967451</v>
      </c>
      <c r="C55" s="26">
        <f t="shared" si="13"/>
        <v>115571.83349009417</v>
      </c>
      <c r="D55" s="120">
        <f t="shared" si="14"/>
        <v>22.955902787477637</v>
      </c>
      <c r="E55" s="107">
        <f>IF(B55&lt;H55,-1,IF(B55&gt;I55,1,0))</f>
        <v>0</v>
      </c>
      <c r="F55" s="232"/>
      <c r="G55" s="226">
        <v>503451.48504958034</v>
      </c>
      <c r="H55" s="214">
        <v>352013.71826654626</v>
      </c>
      <c r="I55" s="214">
        <v>654889.25183261465</v>
      </c>
    </row>
    <row r="56" spans="1:9" ht="11.25" customHeight="1" x14ac:dyDescent="0.2">
      <c r="A56" s="377" t="s">
        <v>110</v>
      </c>
      <c r="B56" s="377"/>
      <c r="C56" s="377"/>
      <c r="D56" s="377"/>
      <c r="E56" s="377"/>
      <c r="F56" s="245"/>
      <c r="G56" s="121"/>
    </row>
    <row r="57" spans="1:9" ht="11.25" customHeight="1" x14ac:dyDescent="0.2">
      <c r="A57" s="370" t="s">
        <v>111</v>
      </c>
      <c r="B57" s="370"/>
      <c r="C57" s="370"/>
      <c r="D57" s="370"/>
      <c r="E57" s="370"/>
      <c r="F57" s="245"/>
      <c r="G57" s="121"/>
    </row>
    <row r="58" spans="1:9" ht="11.25" customHeight="1" x14ac:dyDescent="0.2">
      <c r="A58" s="370" t="s">
        <v>112</v>
      </c>
      <c r="B58" s="370"/>
      <c r="C58" s="370"/>
      <c r="D58" s="370"/>
      <c r="E58" s="370"/>
      <c r="F58" s="245"/>
      <c r="G58" s="121"/>
    </row>
    <row r="59" spans="1:9" x14ac:dyDescent="0.2">
      <c r="A59" s="366" t="s">
        <v>222</v>
      </c>
      <c r="B59" s="366"/>
      <c r="C59" s="366"/>
      <c r="D59" s="366"/>
      <c r="E59" s="366"/>
      <c r="F59" s="234"/>
      <c r="G59" s="121"/>
    </row>
    <row r="60" spans="1:9" ht="11.25" customHeight="1" x14ac:dyDescent="0.2">
      <c r="A60" s="370" t="s">
        <v>223</v>
      </c>
      <c r="B60" s="370"/>
      <c r="C60" s="370"/>
      <c r="D60" s="370"/>
      <c r="E60" s="370"/>
      <c r="F60" s="245"/>
      <c r="G60" s="121"/>
    </row>
    <row r="61" spans="1:9" ht="11.25" customHeight="1" x14ac:dyDescent="0.2">
      <c r="A61" s="370" t="s">
        <v>224</v>
      </c>
      <c r="B61" s="370"/>
      <c r="C61" s="370"/>
      <c r="D61" s="370"/>
      <c r="E61" s="370"/>
      <c r="F61" s="245"/>
      <c r="G61" s="121"/>
    </row>
    <row r="62" spans="1:9" ht="11.25" customHeight="1" x14ac:dyDescent="0.2">
      <c r="A62" s="370" t="s">
        <v>62</v>
      </c>
      <c r="B62" s="370"/>
      <c r="C62" s="370"/>
      <c r="D62" s="370"/>
      <c r="E62" s="370"/>
      <c r="F62" s="245"/>
      <c r="G62" s="121"/>
    </row>
    <row r="63" spans="1:9" ht="11.25" customHeight="1" x14ac:dyDescent="0.2">
      <c r="A63" s="344" t="s">
        <v>263</v>
      </c>
      <c r="B63" s="344"/>
      <c r="C63" s="344"/>
      <c r="D63" s="344"/>
      <c r="E63" s="344"/>
      <c r="F63" s="238"/>
      <c r="G63" s="122"/>
    </row>
    <row r="64" spans="1:9" hidden="1" x14ac:dyDescent="0.2">
      <c r="A64" s="67">
        <v>1</v>
      </c>
      <c r="B64" s="67">
        <v>-1</v>
      </c>
      <c r="C64" s="67">
        <v>0</v>
      </c>
    </row>
  </sheetData>
  <mergeCells count="17">
    <mergeCell ref="A1:E1"/>
    <mergeCell ref="A2:E2"/>
    <mergeCell ref="A3:E3"/>
    <mergeCell ref="G3:I3"/>
    <mergeCell ref="A4:A5"/>
    <mergeCell ref="C4:D4"/>
    <mergeCell ref="E4:E5"/>
    <mergeCell ref="G4:G5"/>
    <mergeCell ref="H4:I4"/>
    <mergeCell ref="A62:E62"/>
    <mergeCell ref="A63:E63"/>
    <mergeCell ref="A56:E56"/>
    <mergeCell ref="A57:E57"/>
    <mergeCell ref="A58:E58"/>
    <mergeCell ref="A59:E59"/>
    <mergeCell ref="A60:E60"/>
    <mergeCell ref="A61:E61"/>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Erick Jara Tenorio</cp:lastModifiedBy>
  <cp:lastPrinted>2021-08-23T18:28:41Z</cp:lastPrinted>
  <dcterms:created xsi:type="dcterms:W3CDTF">2011-08-26T21:25:00Z</dcterms:created>
  <dcterms:modified xsi:type="dcterms:W3CDTF">2022-04-22T21:39:06Z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