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9"/>
  <workbookPr defaultThemeVersion="124226"/>
  <mc:AlternateContent xmlns:mc="http://schemas.openxmlformats.org/markup-compatibility/2006">
    <mc:Choice Requires="x15">
      <x15ac:absPath xmlns:x15ac="http://schemas.microsoft.com/office/spreadsheetml/2010/11/ac" url="C:\Users\mauren.garcia\Documents\15. PAD\2022\Documentos\15. Tabulados comparacion interanual\"/>
    </mc:Choice>
  </mc:AlternateContent>
  <xr:revisionPtr revIDLastSave="0" documentId="8_{5C5EA955-F777-4BB0-8620-BDA74D36DC62}" xr6:coauthVersionLast="36" xr6:coauthVersionMax="36" xr10:uidLastSave="{00000000-0000-0000-0000-000000000000}"/>
  <bookViews>
    <workbookView xWindow="0" yWindow="0" windowWidth="20490" windowHeight="7245" tabRatio="873" xr2:uid="{00000000-000D-0000-FFFF-FFFF00000000}"/>
  </bookViews>
  <sheets>
    <sheet name="Índice sitio Web" sheetId="33" r:id="rId1"/>
    <sheet name="C1 total" sheetId="14" r:id="rId2"/>
    <sheet name="C1 urbano" sheetId="43" r:id="rId3"/>
    <sheet name="C1 rural" sheetId="44" r:id="rId4"/>
    <sheet name="C1 hombre" sheetId="35" r:id="rId5"/>
    <sheet name="C1 mujer" sheetId="36" r:id="rId6"/>
    <sheet name="C2 total" sheetId="1" r:id="rId7"/>
    <sheet name="C2 urbano" sheetId="45" r:id="rId8"/>
    <sheet name="C2 rural" sheetId="46" r:id="rId9"/>
    <sheet name="C2 hombre" sheetId="37" r:id="rId10"/>
    <sheet name="C2 mujer" sheetId="38" r:id="rId11"/>
    <sheet name="C3 total" sheetId="22" r:id="rId12"/>
    <sheet name="C3 urbano" sheetId="47" r:id="rId13"/>
    <sheet name="C3 rural" sheetId="48" r:id="rId14"/>
    <sheet name="C3 hombre" sheetId="39" r:id="rId15"/>
    <sheet name="C3 mujer" sheetId="40" r:id="rId16"/>
    <sheet name="C4 total" sheetId="24" r:id="rId17"/>
    <sheet name="C4 urbano" sheetId="49" r:id="rId18"/>
    <sheet name="C4 rural" sheetId="50" r:id="rId19"/>
    <sheet name="C4 hombre" sheetId="41" r:id="rId20"/>
    <sheet name="C4 mujer" sheetId="42" r:id="rId21"/>
  </sheets>
  <definedNames>
    <definedName name="_xlnm.Print_Area" localSheetId="4">'C1 hombre'!$A$1:$E$141</definedName>
    <definedName name="_xlnm.Print_Area" localSheetId="5">'C1 mujer'!$A$1:$E$141</definedName>
    <definedName name="_xlnm.Print_Area" localSheetId="3">'C1 rural'!$A$1:$E$141</definedName>
    <definedName name="_xlnm.Print_Area" localSheetId="1">'C1 total'!$A$1:$E$141</definedName>
    <definedName name="_xlnm.Print_Area" localSheetId="2">'C1 urbano'!$A$1:$E$141</definedName>
    <definedName name="_xlnm.Print_Area" localSheetId="9">'C2 hombre'!$A$1:$E$68</definedName>
    <definedName name="_xlnm.Print_Area" localSheetId="10">'C2 mujer'!$A$1:$E$68</definedName>
    <definedName name="_xlnm.Print_Area" localSheetId="8">'C2 rural'!$A$1:$E$68</definedName>
    <definedName name="_xlnm.Print_Area" localSheetId="6">'C2 total'!$A$1:$E$68</definedName>
    <definedName name="_xlnm.Print_Area" localSheetId="7">'C2 urbano'!$A$1:$E$68</definedName>
    <definedName name="_xlnm.Print_Area" localSheetId="14">'C3 hombre'!$A$1:$E$84</definedName>
    <definedName name="_xlnm.Print_Area" localSheetId="15">'C3 mujer'!$A$1:$E$84</definedName>
    <definedName name="_xlnm.Print_Area" localSheetId="13">'C3 rural'!$A$1:$E$84</definedName>
    <definedName name="_xlnm.Print_Area" localSheetId="11">'C3 total'!$A$1:$E$84</definedName>
    <definedName name="_xlnm.Print_Area" localSheetId="12">'C3 urbano'!$A$1:$E$84</definedName>
    <definedName name="_xlnm.Print_Area" localSheetId="19">'C4 hombre'!$A$1:$E$63</definedName>
    <definedName name="_xlnm.Print_Area" localSheetId="20">'C4 mujer'!$A$1:$E$63</definedName>
    <definedName name="_xlnm.Print_Area" localSheetId="18">'C4 rural'!$A$1:$E$63</definedName>
    <definedName name="_xlnm.Print_Area" localSheetId="16">'C4 total'!$A$1:$E$63</definedName>
    <definedName name="_xlnm.Print_Area" localSheetId="17">'C4 urbano'!$A$1:$E$63</definedName>
    <definedName name="_xlnm.Print_Titles" localSheetId="4">'C1 hombre'!$4:$5</definedName>
    <definedName name="_xlnm.Print_Titles" localSheetId="5">'C1 mujer'!$4:$5</definedName>
    <definedName name="_xlnm.Print_Titles" localSheetId="3">'C1 rural'!$4:$5</definedName>
    <definedName name="_xlnm.Print_Titles" localSheetId="1">'C1 total'!$4:$5</definedName>
    <definedName name="_xlnm.Print_Titles" localSheetId="2">'C1 urbano'!$4:$5</definedName>
    <definedName name="_xlnm.Print_Titles" localSheetId="9">'C2 hombre'!$4:$5</definedName>
    <definedName name="_xlnm.Print_Titles" localSheetId="10">'C2 mujer'!$4:$5</definedName>
    <definedName name="_xlnm.Print_Titles" localSheetId="8">'C2 rural'!$4:$5</definedName>
    <definedName name="_xlnm.Print_Titles" localSheetId="6">'C2 total'!$4:$5</definedName>
    <definedName name="_xlnm.Print_Titles" localSheetId="7">'C2 urbano'!$4:$5</definedName>
    <definedName name="_xlnm.Print_Titles" localSheetId="14">'C3 hombre'!$4:$5</definedName>
    <definedName name="_xlnm.Print_Titles" localSheetId="15">'C3 mujer'!$4:$5</definedName>
    <definedName name="_xlnm.Print_Titles" localSheetId="13">'C3 rural'!$4:$5</definedName>
    <definedName name="_xlnm.Print_Titles" localSheetId="11">'C3 total'!$4:$5</definedName>
    <definedName name="_xlnm.Print_Titles" localSheetId="12">'C3 urbano'!$4:$5</definedName>
    <definedName name="_xlnm.Print_Titles" localSheetId="19">'C4 hombre'!$4:$5</definedName>
    <definedName name="_xlnm.Print_Titles" localSheetId="20">'C4 mujer'!$4:$5</definedName>
    <definedName name="_xlnm.Print_Titles" localSheetId="18">'C4 rural'!$4:$5</definedName>
    <definedName name="_xlnm.Print_Titles" localSheetId="16">'C4 total'!$4:$5</definedName>
    <definedName name="_xlnm.Print_Titles" localSheetId="17">'C4 urbano'!$4:$5</definedName>
  </definedNames>
  <calcPr calcId="191029"/>
</workbook>
</file>

<file path=xl/calcChain.xml><?xml version="1.0" encoding="utf-8"?>
<calcChain xmlns="http://schemas.openxmlformats.org/spreadsheetml/2006/main">
  <c r="C7" i="14" l="1"/>
  <c r="C9" i="14"/>
  <c r="F46" i="1" l="1"/>
  <c r="G46" i="1"/>
  <c r="G47" i="1"/>
  <c r="G45" i="1"/>
  <c r="H24" i="35"/>
  <c r="G7" i="22" l="1"/>
  <c r="F7" i="22"/>
  <c r="H21" i="36"/>
  <c r="H20" i="36"/>
  <c r="E19" i="42" l="1"/>
  <c r="E21" i="41"/>
  <c r="B4" i="39"/>
  <c r="B5" i="43"/>
  <c r="B5" i="44" s="1"/>
  <c r="B4" i="43"/>
  <c r="B4" i="44" s="1"/>
  <c r="A3" i="43"/>
  <c r="A3" i="44" s="1"/>
  <c r="E55" i="50"/>
  <c r="C55" i="50"/>
  <c r="D55" i="50" s="1"/>
  <c r="E54" i="50"/>
  <c r="C54" i="50"/>
  <c r="D54" i="50" s="1"/>
  <c r="E53" i="50"/>
  <c r="C53" i="50"/>
  <c r="D53" i="50" s="1"/>
  <c r="E51" i="50"/>
  <c r="C51" i="50"/>
  <c r="D51" i="50" s="1"/>
  <c r="E49" i="50"/>
  <c r="C49" i="50"/>
  <c r="D49" i="50" s="1"/>
  <c r="E48" i="50"/>
  <c r="C48" i="50"/>
  <c r="D48" i="50" s="1"/>
  <c r="E46" i="50"/>
  <c r="C46" i="50"/>
  <c r="D46" i="50" s="1"/>
  <c r="E44" i="50"/>
  <c r="C44" i="50"/>
  <c r="D44" i="50" s="1"/>
  <c r="E43" i="50"/>
  <c r="C43" i="50"/>
  <c r="D43" i="50" s="1"/>
  <c r="E42" i="50"/>
  <c r="C42" i="50"/>
  <c r="D42" i="50" s="1"/>
  <c r="E40" i="50"/>
  <c r="C40" i="50"/>
  <c r="D40" i="50" s="1"/>
  <c r="E38" i="50"/>
  <c r="C38" i="50"/>
  <c r="D38" i="50" s="1"/>
  <c r="E37" i="50"/>
  <c r="C37" i="50"/>
  <c r="D37" i="50" s="1"/>
  <c r="E36" i="50"/>
  <c r="C36" i="50"/>
  <c r="D36" i="50" s="1"/>
  <c r="E35" i="50"/>
  <c r="C35" i="50"/>
  <c r="D35" i="50" s="1"/>
  <c r="E34" i="50"/>
  <c r="C34" i="50"/>
  <c r="D34" i="50" s="1"/>
  <c r="E33" i="50"/>
  <c r="C33" i="50"/>
  <c r="D33" i="50" s="1"/>
  <c r="E32" i="50"/>
  <c r="C32" i="50"/>
  <c r="D32" i="50" s="1"/>
  <c r="E31" i="50"/>
  <c r="C31" i="50"/>
  <c r="D31" i="50" s="1"/>
  <c r="E30" i="50"/>
  <c r="C30" i="50"/>
  <c r="D30" i="50" s="1"/>
  <c r="E28" i="50"/>
  <c r="C28" i="50"/>
  <c r="D28" i="50" s="1"/>
  <c r="E26" i="50"/>
  <c r="C26" i="50"/>
  <c r="D26" i="50" s="1"/>
  <c r="E25" i="50"/>
  <c r="C25" i="50"/>
  <c r="D25" i="50" s="1"/>
  <c r="E24" i="50"/>
  <c r="C24" i="50"/>
  <c r="D24" i="50" s="1"/>
  <c r="E23" i="50"/>
  <c r="C23" i="50"/>
  <c r="D23" i="50" s="1"/>
  <c r="E22" i="50"/>
  <c r="C22" i="50"/>
  <c r="D22" i="50" s="1"/>
  <c r="E21" i="50"/>
  <c r="C21" i="50"/>
  <c r="D21" i="50" s="1"/>
  <c r="E20" i="50"/>
  <c r="C20" i="50"/>
  <c r="D20" i="50" s="1"/>
  <c r="E19" i="50"/>
  <c r="D19" i="50"/>
  <c r="C19" i="50"/>
  <c r="E18" i="50"/>
  <c r="C18" i="50"/>
  <c r="D18" i="50" s="1"/>
  <c r="E17" i="50"/>
  <c r="C17" i="50"/>
  <c r="D17" i="50" s="1"/>
  <c r="E15" i="50"/>
  <c r="C15" i="50"/>
  <c r="D15" i="50" s="1"/>
  <c r="E14" i="50"/>
  <c r="C14" i="50"/>
  <c r="D14" i="50" s="1"/>
  <c r="E13" i="50"/>
  <c r="C13" i="50"/>
  <c r="D13" i="50" s="1"/>
  <c r="E12" i="50"/>
  <c r="C12" i="50"/>
  <c r="D12" i="50" s="1"/>
  <c r="E10" i="50"/>
  <c r="C10" i="50"/>
  <c r="D10" i="50" s="1"/>
  <c r="E9" i="50"/>
  <c r="C9" i="50"/>
  <c r="D9" i="50" s="1"/>
  <c r="E7" i="50"/>
  <c r="C7" i="50"/>
  <c r="D7" i="50" s="1"/>
  <c r="E55" i="49"/>
  <c r="C55" i="49"/>
  <c r="D55" i="49" s="1"/>
  <c r="E54" i="49"/>
  <c r="C54" i="49"/>
  <c r="D54" i="49" s="1"/>
  <c r="E53" i="49"/>
  <c r="C53" i="49"/>
  <c r="D53" i="49" s="1"/>
  <c r="E51" i="49"/>
  <c r="C51" i="49"/>
  <c r="D51" i="49" s="1"/>
  <c r="E49" i="49"/>
  <c r="C49" i="49"/>
  <c r="D49" i="49" s="1"/>
  <c r="E48" i="49"/>
  <c r="C48" i="49"/>
  <c r="D48" i="49" s="1"/>
  <c r="E46" i="49"/>
  <c r="C46" i="49"/>
  <c r="D46" i="49" s="1"/>
  <c r="E44" i="49"/>
  <c r="C44" i="49"/>
  <c r="D44" i="49" s="1"/>
  <c r="E43" i="49"/>
  <c r="C43" i="49"/>
  <c r="D43" i="49" s="1"/>
  <c r="E42" i="49"/>
  <c r="C42" i="49"/>
  <c r="D42" i="49" s="1"/>
  <c r="E40" i="49"/>
  <c r="C40" i="49"/>
  <c r="D40" i="49" s="1"/>
  <c r="E38" i="49"/>
  <c r="C38" i="49"/>
  <c r="D38" i="49" s="1"/>
  <c r="E37" i="49"/>
  <c r="C37" i="49"/>
  <c r="D37" i="49" s="1"/>
  <c r="E36" i="49"/>
  <c r="C36" i="49"/>
  <c r="D36" i="49" s="1"/>
  <c r="E35" i="49"/>
  <c r="C35" i="49"/>
  <c r="D35" i="49" s="1"/>
  <c r="E34" i="49"/>
  <c r="C34" i="49"/>
  <c r="D34" i="49" s="1"/>
  <c r="E33" i="49"/>
  <c r="C33" i="49"/>
  <c r="D33" i="49" s="1"/>
  <c r="E32" i="49"/>
  <c r="C32" i="49"/>
  <c r="D32" i="49" s="1"/>
  <c r="E31" i="49"/>
  <c r="C31" i="49"/>
  <c r="D31" i="49" s="1"/>
  <c r="E30" i="49"/>
  <c r="C30" i="49"/>
  <c r="D30" i="49" s="1"/>
  <c r="E28" i="49"/>
  <c r="C28" i="49"/>
  <c r="D28" i="49" s="1"/>
  <c r="E26" i="49"/>
  <c r="C26" i="49"/>
  <c r="D26" i="49" s="1"/>
  <c r="E25" i="49"/>
  <c r="C25" i="49"/>
  <c r="D25" i="49" s="1"/>
  <c r="E24" i="49"/>
  <c r="C24" i="49"/>
  <c r="D24" i="49" s="1"/>
  <c r="E23" i="49"/>
  <c r="C23" i="49"/>
  <c r="D23" i="49" s="1"/>
  <c r="E22" i="49"/>
  <c r="C22" i="49"/>
  <c r="D22" i="49" s="1"/>
  <c r="E21" i="49"/>
  <c r="C21" i="49"/>
  <c r="D21" i="49" s="1"/>
  <c r="E20" i="49"/>
  <c r="C20" i="49"/>
  <c r="D20" i="49" s="1"/>
  <c r="E19" i="49"/>
  <c r="C19" i="49"/>
  <c r="D19" i="49" s="1"/>
  <c r="E18" i="49"/>
  <c r="C18" i="49"/>
  <c r="D18" i="49" s="1"/>
  <c r="E17" i="49"/>
  <c r="C17" i="49"/>
  <c r="D17" i="49" s="1"/>
  <c r="E15" i="49"/>
  <c r="C15" i="49"/>
  <c r="D15" i="49" s="1"/>
  <c r="E14" i="49"/>
  <c r="C14" i="49"/>
  <c r="D14" i="49" s="1"/>
  <c r="E13" i="49"/>
  <c r="C13" i="49"/>
  <c r="D13" i="49" s="1"/>
  <c r="E12" i="49"/>
  <c r="C12" i="49"/>
  <c r="D12" i="49" s="1"/>
  <c r="E10" i="49"/>
  <c r="C10" i="49"/>
  <c r="D10" i="49" s="1"/>
  <c r="E9" i="49"/>
  <c r="C9" i="49"/>
  <c r="D9" i="49" s="1"/>
  <c r="E7" i="49"/>
  <c r="C7" i="49"/>
  <c r="D7" i="49" s="1"/>
  <c r="E78" i="48"/>
  <c r="C78" i="48"/>
  <c r="D78" i="48" s="1"/>
  <c r="E77" i="48"/>
  <c r="C77" i="48"/>
  <c r="D77" i="48" s="1"/>
  <c r="E76" i="48"/>
  <c r="C76" i="48"/>
  <c r="D76" i="48" s="1"/>
  <c r="E75" i="48"/>
  <c r="C75" i="48"/>
  <c r="D75" i="48" s="1"/>
  <c r="C72" i="48"/>
  <c r="D72" i="48" s="1"/>
  <c r="C71" i="48"/>
  <c r="D71" i="48" s="1"/>
  <c r="E70" i="48"/>
  <c r="C70" i="48"/>
  <c r="D70" i="48" s="1"/>
  <c r="F69" i="48"/>
  <c r="F68" i="48" s="1"/>
  <c r="E69" i="48"/>
  <c r="C69" i="48"/>
  <c r="D69" i="48" s="1"/>
  <c r="E68" i="48"/>
  <c r="C68" i="48"/>
  <c r="E67" i="48"/>
  <c r="C67" i="48"/>
  <c r="E65" i="48"/>
  <c r="C65" i="48"/>
  <c r="D65" i="48" s="1"/>
  <c r="E64" i="48"/>
  <c r="C64" i="48"/>
  <c r="D64" i="48" s="1"/>
  <c r="F63" i="48"/>
  <c r="F62" i="48" s="1"/>
  <c r="E63" i="48"/>
  <c r="C63" i="48"/>
  <c r="D63" i="48" s="1"/>
  <c r="E62" i="48"/>
  <c r="C62" i="48"/>
  <c r="E61" i="48"/>
  <c r="C61" i="48"/>
  <c r="D61" i="48" s="1"/>
  <c r="C59" i="48"/>
  <c r="D59" i="48" s="1"/>
  <c r="E58" i="48"/>
  <c r="C58" i="48"/>
  <c r="D58" i="48" s="1"/>
  <c r="E57" i="48"/>
  <c r="C57" i="48"/>
  <c r="D57" i="48" s="1"/>
  <c r="F56" i="48"/>
  <c r="F55" i="48" s="1"/>
  <c r="E56" i="48"/>
  <c r="C56" i="48"/>
  <c r="D56" i="48" s="1"/>
  <c r="E55" i="48"/>
  <c r="C55" i="48"/>
  <c r="E54" i="48"/>
  <c r="C54" i="48"/>
  <c r="F52" i="48"/>
  <c r="F51" i="48" s="1"/>
  <c r="E52" i="48"/>
  <c r="C52" i="48"/>
  <c r="D52" i="48" s="1"/>
  <c r="E51" i="48"/>
  <c r="C51" i="48"/>
  <c r="E50" i="48"/>
  <c r="C50" i="48"/>
  <c r="D50" i="48" s="1"/>
  <c r="E48" i="48"/>
  <c r="C48" i="48"/>
  <c r="D48" i="48" s="1"/>
  <c r="F47" i="48"/>
  <c r="F46" i="48" s="1"/>
  <c r="E47" i="48"/>
  <c r="C47" i="48"/>
  <c r="E46" i="48"/>
  <c r="C46" i="48"/>
  <c r="D46" i="48" s="1"/>
  <c r="E44" i="48"/>
  <c r="C44" i="48"/>
  <c r="D44" i="48" s="1"/>
  <c r="E42" i="48"/>
  <c r="C42" i="48"/>
  <c r="D42" i="48" s="1"/>
  <c r="E41" i="48"/>
  <c r="C41" i="48"/>
  <c r="D41" i="48" s="1"/>
  <c r="E40" i="48"/>
  <c r="C40" i="48"/>
  <c r="D40" i="48" s="1"/>
  <c r="E39" i="48"/>
  <c r="C39" i="48"/>
  <c r="D39" i="48" s="1"/>
  <c r="C36" i="48"/>
  <c r="D36" i="48" s="1"/>
  <c r="E35" i="48"/>
  <c r="C35" i="48"/>
  <c r="D35" i="48" s="1"/>
  <c r="E34" i="48"/>
  <c r="C34" i="48"/>
  <c r="D34" i="48" s="1"/>
  <c r="E33" i="48"/>
  <c r="C33" i="48"/>
  <c r="D33" i="48" s="1"/>
  <c r="F32" i="48"/>
  <c r="F31" i="48" s="1"/>
  <c r="E32" i="48"/>
  <c r="C32" i="48"/>
  <c r="D32" i="48" s="1"/>
  <c r="E31" i="48"/>
  <c r="C31" i="48"/>
  <c r="E29" i="48"/>
  <c r="C29" i="48"/>
  <c r="D29" i="48" s="1"/>
  <c r="E28" i="48"/>
  <c r="C28" i="48"/>
  <c r="D28" i="48" s="1"/>
  <c r="E27" i="48"/>
  <c r="C27" i="48"/>
  <c r="D27" i="48" s="1"/>
  <c r="F26" i="48"/>
  <c r="F25" i="48" s="1"/>
  <c r="E26" i="48"/>
  <c r="C26" i="48"/>
  <c r="E25" i="48"/>
  <c r="C25" i="48"/>
  <c r="D25" i="48" s="1"/>
  <c r="C23" i="48"/>
  <c r="D23" i="48" s="1"/>
  <c r="E22" i="48"/>
  <c r="C22" i="48"/>
  <c r="D22" i="48" s="1"/>
  <c r="E21" i="48"/>
  <c r="D21" i="48"/>
  <c r="C21" i="48"/>
  <c r="E20" i="48"/>
  <c r="C20" i="48"/>
  <c r="D20" i="48" s="1"/>
  <c r="F19" i="48"/>
  <c r="F18" i="48" s="1"/>
  <c r="E19" i="48"/>
  <c r="C19" i="48"/>
  <c r="D19" i="48" s="1"/>
  <c r="E18" i="48"/>
  <c r="C18" i="48"/>
  <c r="D18" i="48" s="1"/>
  <c r="E16" i="48"/>
  <c r="C16" i="48"/>
  <c r="D16" i="48" s="1"/>
  <c r="F15" i="48"/>
  <c r="F14" i="48" s="1"/>
  <c r="E15" i="48"/>
  <c r="C15" i="48"/>
  <c r="D15" i="48" s="1"/>
  <c r="E14" i="48"/>
  <c r="C14" i="48"/>
  <c r="D14" i="48" s="1"/>
  <c r="E12" i="48"/>
  <c r="C12" i="48"/>
  <c r="D12" i="48" s="1"/>
  <c r="E11" i="48"/>
  <c r="C11" i="48"/>
  <c r="D11" i="48" s="1"/>
  <c r="F10" i="48"/>
  <c r="F9" i="48" s="1"/>
  <c r="E10" i="48"/>
  <c r="C10" i="48"/>
  <c r="D10" i="48" s="1"/>
  <c r="E9" i="48"/>
  <c r="C9" i="48"/>
  <c r="D9" i="48" s="1"/>
  <c r="E7" i="48"/>
  <c r="C7" i="48"/>
  <c r="D7" i="48" s="1"/>
  <c r="E78" i="47"/>
  <c r="C78" i="47"/>
  <c r="D78" i="47" s="1"/>
  <c r="E77" i="47"/>
  <c r="C77" i="47"/>
  <c r="D77" i="47" s="1"/>
  <c r="E76" i="47"/>
  <c r="C76" i="47"/>
  <c r="D76" i="47" s="1"/>
  <c r="E75" i="47"/>
  <c r="C75" i="47"/>
  <c r="D75" i="47" s="1"/>
  <c r="C72" i="47"/>
  <c r="D72" i="47" s="1"/>
  <c r="C71" i="47"/>
  <c r="D71" i="47" s="1"/>
  <c r="E70" i="47"/>
  <c r="C70" i="47"/>
  <c r="D70" i="47" s="1"/>
  <c r="F69" i="47"/>
  <c r="E69" i="47"/>
  <c r="C69" i="47"/>
  <c r="D69" i="47" s="1"/>
  <c r="F68" i="47"/>
  <c r="E68" i="47"/>
  <c r="C68" i="47"/>
  <c r="D68" i="47" s="1"/>
  <c r="E67" i="47"/>
  <c r="C67" i="47"/>
  <c r="D67" i="47" s="1"/>
  <c r="E65" i="47"/>
  <c r="C65" i="47"/>
  <c r="D65" i="47" s="1"/>
  <c r="C64" i="47"/>
  <c r="D64" i="47" s="1"/>
  <c r="F63" i="47"/>
  <c r="F62" i="47" s="1"/>
  <c r="E63" i="47"/>
  <c r="C63" i="47"/>
  <c r="D63" i="47" s="1"/>
  <c r="E62" i="47"/>
  <c r="C62" i="47"/>
  <c r="E61" i="47"/>
  <c r="C61" i="47"/>
  <c r="D61" i="47" s="1"/>
  <c r="C59" i="47"/>
  <c r="D59" i="47" s="1"/>
  <c r="E58" i="47"/>
  <c r="C58" i="47"/>
  <c r="D58" i="47" s="1"/>
  <c r="E57" i="47"/>
  <c r="C57" i="47"/>
  <c r="D57" i="47" s="1"/>
  <c r="F56" i="47"/>
  <c r="F55" i="47" s="1"/>
  <c r="E56" i="47"/>
  <c r="C56" i="47"/>
  <c r="D56" i="47" s="1"/>
  <c r="E55" i="47"/>
  <c r="C55" i="47"/>
  <c r="D55" i="47" s="1"/>
  <c r="E54" i="47"/>
  <c r="C54" i="47"/>
  <c r="D54" i="47" s="1"/>
  <c r="F52" i="47"/>
  <c r="F51" i="47" s="1"/>
  <c r="E52" i="47"/>
  <c r="C52" i="47"/>
  <c r="D52" i="47" s="1"/>
  <c r="E51" i="47"/>
  <c r="C51" i="47"/>
  <c r="E50" i="47"/>
  <c r="C50" i="47"/>
  <c r="E48" i="47"/>
  <c r="C48" i="47"/>
  <c r="D48" i="47" s="1"/>
  <c r="F47" i="47"/>
  <c r="F46" i="47" s="1"/>
  <c r="E47" i="47"/>
  <c r="C47" i="47"/>
  <c r="G47" i="47" s="1"/>
  <c r="E46" i="47"/>
  <c r="C46" i="47"/>
  <c r="E44" i="47"/>
  <c r="C44" i="47"/>
  <c r="D44" i="47" s="1"/>
  <c r="E42" i="47"/>
  <c r="C42" i="47"/>
  <c r="D42" i="47" s="1"/>
  <c r="E41" i="47"/>
  <c r="C41" i="47"/>
  <c r="D41" i="47" s="1"/>
  <c r="E40" i="47"/>
  <c r="C40" i="47"/>
  <c r="D40" i="47" s="1"/>
  <c r="E39" i="47"/>
  <c r="C39" i="47"/>
  <c r="D39" i="47" s="1"/>
  <c r="C36" i="47"/>
  <c r="D36" i="47" s="1"/>
  <c r="E35" i="47"/>
  <c r="C35" i="47"/>
  <c r="D35" i="47" s="1"/>
  <c r="E34" i="47"/>
  <c r="C34" i="47"/>
  <c r="D34" i="47" s="1"/>
  <c r="E33" i="47"/>
  <c r="C33" i="47"/>
  <c r="F32" i="47"/>
  <c r="F31" i="47" s="1"/>
  <c r="E32" i="47"/>
  <c r="C32" i="47"/>
  <c r="D32" i="47" s="1"/>
  <c r="E31" i="47"/>
  <c r="C31" i="47"/>
  <c r="D31" i="47" s="1"/>
  <c r="E29" i="47"/>
  <c r="C29" i="47"/>
  <c r="D29" i="47" s="1"/>
  <c r="E28" i="47"/>
  <c r="C28" i="47"/>
  <c r="D28" i="47" s="1"/>
  <c r="E27" i="47"/>
  <c r="C27" i="47"/>
  <c r="D27" i="47" s="1"/>
  <c r="F26" i="47"/>
  <c r="F25" i="47" s="1"/>
  <c r="E26" i="47"/>
  <c r="C26" i="47"/>
  <c r="E25" i="47"/>
  <c r="C25" i="47"/>
  <c r="D25" i="47" s="1"/>
  <c r="C23" i="47"/>
  <c r="D23" i="47" s="1"/>
  <c r="E22" i="47"/>
  <c r="C22" i="47"/>
  <c r="D22" i="47" s="1"/>
  <c r="E21" i="47"/>
  <c r="C21" i="47"/>
  <c r="D21" i="47" s="1"/>
  <c r="E20" i="47"/>
  <c r="C20" i="47"/>
  <c r="D20" i="47" s="1"/>
  <c r="F19" i="47"/>
  <c r="F18" i="47" s="1"/>
  <c r="E19" i="47"/>
  <c r="C19" i="47"/>
  <c r="D19" i="47" s="1"/>
  <c r="E18" i="47"/>
  <c r="C18" i="47"/>
  <c r="D18" i="47" s="1"/>
  <c r="E16" i="47"/>
  <c r="C16" i="47"/>
  <c r="D16" i="47" s="1"/>
  <c r="F15" i="47"/>
  <c r="F14" i="47" s="1"/>
  <c r="E15" i="47"/>
  <c r="C15" i="47"/>
  <c r="E14" i="47"/>
  <c r="C14" i="47"/>
  <c r="D14" i="47" s="1"/>
  <c r="E12" i="47"/>
  <c r="C12" i="47"/>
  <c r="D12" i="47" s="1"/>
  <c r="E11" i="47"/>
  <c r="C11" i="47"/>
  <c r="D11" i="47" s="1"/>
  <c r="F10" i="47"/>
  <c r="F9" i="47" s="1"/>
  <c r="E10" i="47"/>
  <c r="C10" i="47"/>
  <c r="D10" i="47" s="1"/>
  <c r="E9" i="47"/>
  <c r="C9" i="47"/>
  <c r="D9" i="47" s="1"/>
  <c r="E7" i="47"/>
  <c r="C7" i="47"/>
  <c r="D7" i="47" s="1"/>
  <c r="F61" i="46"/>
  <c r="E61" i="46"/>
  <c r="C61" i="46"/>
  <c r="G61" i="46" s="1"/>
  <c r="F60" i="46"/>
  <c r="E60" i="46"/>
  <c r="C60" i="46"/>
  <c r="D60" i="46" s="1"/>
  <c r="F59" i="46"/>
  <c r="E59" i="46"/>
  <c r="C59" i="46"/>
  <c r="D59" i="46" s="1"/>
  <c r="F58" i="46"/>
  <c r="E58" i="46"/>
  <c r="C58" i="46"/>
  <c r="G58" i="46" s="1"/>
  <c r="E56" i="46"/>
  <c r="C56" i="46"/>
  <c r="D56" i="46" s="1"/>
  <c r="E53" i="46"/>
  <c r="C53" i="46"/>
  <c r="D53" i="46" s="1"/>
  <c r="E52" i="46"/>
  <c r="C52" i="46"/>
  <c r="D52" i="46" s="1"/>
  <c r="E50" i="46"/>
  <c r="C50" i="46"/>
  <c r="D50" i="46" s="1"/>
  <c r="C48" i="46"/>
  <c r="D48" i="46" s="1"/>
  <c r="F47" i="46"/>
  <c r="E47" i="46"/>
  <c r="C47" i="46"/>
  <c r="D47" i="46" s="1"/>
  <c r="F46" i="46"/>
  <c r="E46" i="46"/>
  <c r="C46" i="46"/>
  <c r="G46" i="46" s="1"/>
  <c r="F45" i="46"/>
  <c r="E45" i="46"/>
  <c r="C45" i="46"/>
  <c r="D45" i="46" s="1"/>
  <c r="E43" i="46"/>
  <c r="C43" i="46"/>
  <c r="D43" i="46" s="1"/>
  <c r="C41" i="46"/>
  <c r="D41" i="46" s="1"/>
  <c r="E40" i="46"/>
  <c r="C40" i="46"/>
  <c r="D40" i="46" s="1"/>
  <c r="E39" i="46"/>
  <c r="C39" i="46"/>
  <c r="D39" i="46" s="1"/>
  <c r="E38" i="46"/>
  <c r="C38" i="46"/>
  <c r="D38" i="46" s="1"/>
  <c r="E37" i="46"/>
  <c r="C37" i="46"/>
  <c r="D37" i="46" s="1"/>
  <c r="E36" i="46"/>
  <c r="C36" i="46"/>
  <c r="D36" i="46" s="1"/>
  <c r="E35" i="46"/>
  <c r="C35" i="46"/>
  <c r="D35" i="46" s="1"/>
  <c r="E34" i="46"/>
  <c r="C34" i="46"/>
  <c r="D34" i="46" s="1"/>
  <c r="E33" i="46"/>
  <c r="C33" i="46"/>
  <c r="D33" i="46" s="1"/>
  <c r="E32" i="46"/>
  <c r="C32" i="46"/>
  <c r="D32" i="46" s="1"/>
  <c r="E30" i="46"/>
  <c r="C30" i="46"/>
  <c r="D30" i="46" s="1"/>
  <c r="C28" i="46"/>
  <c r="D28" i="46" s="1"/>
  <c r="F26" i="46"/>
  <c r="E26" i="46"/>
  <c r="C26" i="46"/>
  <c r="D26" i="46" s="1"/>
  <c r="F25" i="46"/>
  <c r="E25" i="46"/>
  <c r="C25" i="46"/>
  <c r="D25" i="46" s="1"/>
  <c r="F24" i="46"/>
  <c r="E24" i="46"/>
  <c r="C24" i="46"/>
  <c r="D24" i="46" s="1"/>
  <c r="F23" i="46"/>
  <c r="E23" i="46"/>
  <c r="C23" i="46"/>
  <c r="D23" i="46" s="1"/>
  <c r="F22" i="46"/>
  <c r="E22" i="46"/>
  <c r="C22" i="46"/>
  <c r="D22" i="46" s="1"/>
  <c r="F21" i="46"/>
  <c r="E21" i="46"/>
  <c r="C21" i="46"/>
  <c r="G21" i="46" s="1"/>
  <c r="F20" i="46"/>
  <c r="E20" i="46"/>
  <c r="C20" i="46"/>
  <c r="D20" i="46" s="1"/>
  <c r="F19" i="46"/>
  <c r="E19" i="46"/>
  <c r="C19" i="46"/>
  <c r="G19" i="46" s="1"/>
  <c r="F18" i="46"/>
  <c r="E18" i="46"/>
  <c r="C18" i="46"/>
  <c r="G18" i="46" s="1"/>
  <c r="F17" i="46"/>
  <c r="E17" i="46"/>
  <c r="C17" i="46"/>
  <c r="D17" i="46" s="1"/>
  <c r="E15" i="46"/>
  <c r="C15" i="46"/>
  <c r="D15" i="46" s="1"/>
  <c r="E14" i="46"/>
  <c r="C14" i="46"/>
  <c r="D14" i="46" s="1"/>
  <c r="E13" i="46"/>
  <c r="C13" i="46"/>
  <c r="D13" i="46" s="1"/>
  <c r="F12" i="46"/>
  <c r="E12" i="46"/>
  <c r="C12" i="46"/>
  <c r="D12" i="46" s="1"/>
  <c r="E10" i="46"/>
  <c r="C10" i="46"/>
  <c r="D10" i="46" s="1"/>
  <c r="F9" i="46"/>
  <c r="E9" i="46"/>
  <c r="C9" i="46"/>
  <c r="D9" i="46" s="1"/>
  <c r="F7" i="46"/>
  <c r="E7" i="46"/>
  <c r="C7" i="46"/>
  <c r="D7" i="46" s="1"/>
  <c r="F61" i="45"/>
  <c r="E61" i="45"/>
  <c r="C61" i="45"/>
  <c r="G61" i="45" s="1"/>
  <c r="F60" i="45"/>
  <c r="E60" i="45"/>
  <c r="C60" i="45"/>
  <c r="G60" i="45" s="1"/>
  <c r="F59" i="45"/>
  <c r="E59" i="45"/>
  <c r="C59" i="45"/>
  <c r="D59" i="45" s="1"/>
  <c r="F58" i="45"/>
  <c r="E58" i="45"/>
  <c r="C58" i="45"/>
  <c r="G58" i="45" s="1"/>
  <c r="E56" i="45"/>
  <c r="C56" i="45"/>
  <c r="D56" i="45" s="1"/>
  <c r="E53" i="45"/>
  <c r="C53" i="45"/>
  <c r="D53" i="45" s="1"/>
  <c r="E52" i="45"/>
  <c r="C52" i="45"/>
  <c r="D52" i="45" s="1"/>
  <c r="E50" i="45"/>
  <c r="C50" i="45"/>
  <c r="D50" i="45" s="1"/>
  <c r="C48" i="45"/>
  <c r="D48" i="45" s="1"/>
  <c r="F47" i="45"/>
  <c r="E47" i="45"/>
  <c r="C47" i="45"/>
  <c r="D47" i="45" s="1"/>
  <c r="F46" i="45"/>
  <c r="E46" i="45"/>
  <c r="C46" i="45"/>
  <c r="G46" i="45" s="1"/>
  <c r="F45" i="45"/>
  <c r="E45" i="45"/>
  <c r="C45" i="45"/>
  <c r="D45" i="45" s="1"/>
  <c r="E43" i="45"/>
  <c r="C43" i="45"/>
  <c r="D43" i="45" s="1"/>
  <c r="C41" i="45"/>
  <c r="D41" i="45" s="1"/>
  <c r="E40" i="45"/>
  <c r="C40" i="45"/>
  <c r="D40" i="45" s="1"/>
  <c r="E39" i="45"/>
  <c r="C39" i="45"/>
  <c r="D39" i="45" s="1"/>
  <c r="E38" i="45"/>
  <c r="C38" i="45"/>
  <c r="D38" i="45" s="1"/>
  <c r="E37" i="45"/>
  <c r="C37" i="45"/>
  <c r="D37" i="45" s="1"/>
  <c r="E36" i="45"/>
  <c r="C36" i="45"/>
  <c r="D36" i="45" s="1"/>
  <c r="E35" i="45"/>
  <c r="C35" i="45"/>
  <c r="D35" i="45" s="1"/>
  <c r="E34" i="45"/>
  <c r="C34" i="45"/>
  <c r="D34" i="45" s="1"/>
  <c r="E33" i="45"/>
  <c r="C33" i="45"/>
  <c r="D33" i="45" s="1"/>
  <c r="E32" i="45"/>
  <c r="C32" i="45"/>
  <c r="D32" i="45" s="1"/>
  <c r="E30" i="45"/>
  <c r="C30" i="45"/>
  <c r="D30" i="45" s="1"/>
  <c r="C28" i="45"/>
  <c r="D28" i="45" s="1"/>
  <c r="F26" i="45"/>
  <c r="E26" i="45"/>
  <c r="C26" i="45"/>
  <c r="G26" i="45" s="1"/>
  <c r="F25" i="45"/>
  <c r="E25" i="45"/>
  <c r="C25" i="45"/>
  <c r="D25" i="45" s="1"/>
  <c r="F24" i="45"/>
  <c r="E24" i="45"/>
  <c r="C24" i="45"/>
  <c r="G24" i="45" s="1"/>
  <c r="F23" i="45"/>
  <c r="E23" i="45"/>
  <c r="C23" i="45"/>
  <c r="G23" i="45" s="1"/>
  <c r="F22" i="45"/>
  <c r="E22" i="45"/>
  <c r="C22" i="45"/>
  <c r="G22" i="45" s="1"/>
  <c r="F21" i="45"/>
  <c r="E21" i="45"/>
  <c r="C21" i="45"/>
  <c r="G21" i="45" s="1"/>
  <c r="F20" i="45"/>
  <c r="E20" i="45"/>
  <c r="C20" i="45"/>
  <c r="D20" i="45" s="1"/>
  <c r="F19" i="45"/>
  <c r="E19" i="45"/>
  <c r="C19" i="45"/>
  <c r="D19" i="45" s="1"/>
  <c r="F18" i="45"/>
  <c r="E18" i="45"/>
  <c r="C18" i="45"/>
  <c r="D18" i="45" s="1"/>
  <c r="F17" i="45"/>
  <c r="E17" i="45"/>
  <c r="C17" i="45"/>
  <c r="D17" i="45" s="1"/>
  <c r="E15" i="45"/>
  <c r="C15" i="45"/>
  <c r="D15" i="45" s="1"/>
  <c r="E14" i="45"/>
  <c r="C14" i="45"/>
  <c r="D14" i="45" s="1"/>
  <c r="E13" i="45"/>
  <c r="C13" i="45"/>
  <c r="D13" i="45" s="1"/>
  <c r="F12" i="45"/>
  <c r="E12" i="45"/>
  <c r="C12" i="45"/>
  <c r="D12" i="45" s="1"/>
  <c r="E10" i="45"/>
  <c r="C10" i="45"/>
  <c r="D10" i="45" s="1"/>
  <c r="F9" i="45"/>
  <c r="E9" i="45"/>
  <c r="C9" i="45"/>
  <c r="D9" i="45" s="1"/>
  <c r="F7" i="45"/>
  <c r="E7" i="45"/>
  <c r="C7" i="45"/>
  <c r="G7" i="45" s="1"/>
  <c r="E123" i="44"/>
  <c r="C123" i="44"/>
  <c r="D123" i="44" s="1"/>
  <c r="E120" i="44"/>
  <c r="C120" i="44"/>
  <c r="D120" i="44" s="1"/>
  <c r="E119" i="44"/>
  <c r="C119" i="44"/>
  <c r="D119" i="44" s="1"/>
  <c r="E118" i="44"/>
  <c r="C118" i="44"/>
  <c r="D118" i="44" s="1"/>
  <c r="E115" i="44"/>
  <c r="C115" i="44"/>
  <c r="D115" i="44" s="1"/>
  <c r="E114" i="44"/>
  <c r="C114" i="44"/>
  <c r="D114" i="44" s="1"/>
  <c r="E111" i="44"/>
  <c r="C111" i="44"/>
  <c r="D111" i="44" s="1"/>
  <c r="E110" i="44"/>
  <c r="C110" i="44"/>
  <c r="D110" i="44" s="1"/>
  <c r="E109" i="44"/>
  <c r="C109" i="44"/>
  <c r="D109" i="44" s="1"/>
  <c r="C104" i="44"/>
  <c r="D104" i="44" s="1"/>
  <c r="E103" i="44"/>
  <c r="C103" i="44"/>
  <c r="D103" i="44" s="1"/>
  <c r="E102" i="44"/>
  <c r="C102" i="44"/>
  <c r="D102" i="44" s="1"/>
  <c r="E101" i="44"/>
  <c r="C101" i="44"/>
  <c r="D101" i="44" s="1"/>
  <c r="E100" i="44"/>
  <c r="C100" i="44"/>
  <c r="D100" i="44" s="1"/>
  <c r="E99" i="44"/>
  <c r="C99" i="44"/>
  <c r="D99" i="44" s="1"/>
  <c r="F98" i="44"/>
  <c r="F97" i="44" s="1"/>
  <c r="E98" i="44"/>
  <c r="C98" i="44"/>
  <c r="E97" i="44"/>
  <c r="C97" i="44"/>
  <c r="D97" i="44" s="1"/>
  <c r="C95" i="44"/>
  <c r="D95" i="44" s="1"/>
  <c r="E94" i="44"/>
  <c r="C94" i="44"/>
  <c r="D94" i="44" s="1"/>
  <c r="E93" i="44"/>
  <c r="C93" i="44"/>
  <c r="D93" i="44" s="1"/>
  <c r="E92" i="44"/>
  <c r="C92" i="44"/>
  <c r="D92" i="44" s="1"/>
  <c r="E91" i="44"/>
  <c r="C91" i="44"/>
  <c r="D91" i="44" s="1"/>
  <c r="F90" i="44"/>
  <c r="F89" i="44" s="1"/>
  <c r="E90" i="44"/>
  <c r="C90" i="44"/>
  <c r="E89" i="44"/>
  <c r="C89" i="44"/>
  <c r="D89" i="44" s="1"/>
  <c r="E87" i="44"/>
  <c r="C87" i="44"/>
  <c r="D87" i="44" s="1"/>
  <c r="E86" i="44"/>
  <c r="C86" i="44"/>
  <c r="D86" i="44" s="1"/>
  <c r="F85" i="44"/>
  <c r="E85" i="44"/>
  <c r="C85" i="44"/>
  <c r="F84" i="44"/>
  <c r="E84" i="44"/>
  <c r="C84" i="44"/>
  <c r="D84" i="44" s="1"/>
  <c r="E82" i="44"/>
  <c r="C82" i="44"/>
  <c r="D82" i="44" s="1"/>
  <c r="C80" i="44"/>
  <c r="D80" i="44" s="1"/>
  <c r="E79" i="44"/>
  <c r="C79" i="44"/>
  <c r="D79" i="44" s="1"/>
  <c r="E78" i="44"/>
  <c r="C78" i="44"/>
  <c r="D78" i="44" s="1"/>
  <c r="E77" i="44"/>
  <c r="C77" i="44"/>
  <c r="D77" i="44" s="1"/>
  <c r="E76" i="44"/>
  <c r="C76" i="44"/>
  <c r="D76" i="44" s="1"/>
  <c r="E75" i="44"/>
  <c r="C75" i="44"/>
  <c r="D75" i="44" s="1"/>
  <c r="F74" i="44"/>
  <c r="F73" i="44" s="1"/>
  <c r="E74" i="44"/>
  <c r="C74" i="44"/>
  <c r="D74" i="44" s="1"/>
  <c r="E73" i="44"/>
  <c r="C73" i="44"/>
  <c r="D73" i="44" s="1"/>
  <c r="C71" i="44"/>
  <c r="D71" i="44" s="1"/>
  <c r="E70" i="44"/>
  <c r="C70" i="44"/>
  <c r="D70" i="44" s="1"/>
  <c r="E69" i="44"/>
  <c r="C69" i="44"/>
  <c r="D69" i="44" s="1"/>
  <c r="E68" i="44"/>
  <c r="C68" i="44"/>
  <c r="D68" i="44" s="1"/>
  <c r="E67" i="44"/>
  <c r="C67" i="44"/>
  <c r="D67" i="44" s="1"/>
  <c r="F66" i="44"/>
  <c r="F65" i="44" s="1"/>
  <c r="E66" i="44"/>
  <c r="C66" i="44"/>
  <c r="D66" i="44" s="1"/>
  <c r="E65" i="44"/>
  <c r="C65" i="44"/>
  <c r="D65" i="44" s="1"/>
  <c r="E63" i="44"/>
  <c r="C63" i="44"/>
  <c r="D63" i="44" s="1"/>
  <c r="F62" i="44"/>
  <c r="F60" i="44" s="1"/>
  <c r="E62" i="44"/>
  <c r="C62" i="44"/>
  <c r="D62" i="44" s="1"/>
  <c r="F61" i="44"/>
  <c r="F59" i="44" s="1"/>
  <c r="E61" i="44"/>
  <c r="C61" i="44"/>
  <c r="E60" i="44"/>
  <c r="C60" i="44"/>
  <c r="E59" i="44"/>
  <c r="C59" i="44"/>
  <c r="D59" i="44" s="1"/>
  <c r="E57" i="44"/>
  <c r="C57" i="44"/>
  <c r="D57" i="44" s="1"/>
  <c r="E55" i="44"/>
  <c r="C55" i="44"/>
  <c r="D55" i="44" s="1"/>
  <c r="E54" i="44"/>
  <c r="C54" i="44"/>
  <c r="D54" i="44" s="1"/>
  <c r="E53" i="44"/>
  <c r="C53" i="44"/>
  <c r="D53" i="44" s="1"/>
  <c r="E51" i="44"/>
  <c r="C51" i="44"/>
  <c r="D51" i="44" s="1"/>
  <c r="F50" i="44"/>
  <c r="F49" i="44" s="1"/>
  <c r="E50" i="44"/>
  <c r="C50" i="44"/>
  <c r="D50" i="44" s="1"/>
  <c r="E49" i="44"/>
  <c r="C49" i="44"/>
  <c r="D49" i="44" s="1"/>
  <c r="C47" i="44"/>
  <c r="D47" i="44" s="1"/>
  <c r="E46" i="44"/>
  <c r="C46" i="44"/>
  <c r="D46" i="44" s="1"/>
  <c r="E45" i="44"/>
  <c r="C45" i="44"/>
  <c r="D45" i="44" s="1"/>
  <c r="E44" i="44"/>
  <c r="C44" i="44"/>
  <c r="D44" i="44" s="1"/>
  <c r="E43" i="44"/>
  <c r="C43" i="44"/>
  <c r="D43" i="44" s="1"/>
  <c r="E42" i="44"/>
  <c r="C42" i="44"/>
  <c r="D42" i="44" s="1"/>
  <c r="F41" i="44"/>
  <c r="F40" i="44" s="1"/>
  <c r="E41" i="44"/>
  <c r="C41" i="44"/>
  <c r="E40" i="44"/>
  <c r="C40" i="44"/>
  <c r="D40" i="44" s="1"/>
  <c r="E38" i="44"/>
  <c r="C38" i="44"/>
  <c r="D38" i="44" s="1"/>
  <c r="F37" i="44"/>
  <c r="F36" i="44" s="1"/>
  <c r="E37" i="44"/>
  <c r="C37" i="44"/>
  <c r="D37" i="44" s="1"/>
  <c r="E36" i="44"/>
  <c r="C36" i="44"/>
  <c r="D36" i="44" s="1"/>
  <c r="C34" i="44"/>
  <c r="D34" i="44" s="1"/>
  <c r="E33" i="44"/>
  <c r="C33" i="44"/>
  <c r="D33" i="44" s="1"/>
  <c r="E32" i="44"/>
  <c r="C32" i="44"/>
  <c r="D32" i="44" s="1"/>
  <c r="E31" i="44"/>
  <c r="C31" i="44"/>
  <c r="D31" i="44" s="1"/>
  <c r="E30" i="44"/>
  <c r="C30" i="44"/>
  <c r="D30" i="44" s="1"/>
  <c r="F29" i="44"/>
  <c r="E29" i="44"/>
  <c r="C29" i="44"/>
  <c r="D29" i="44" s="1"/>
  <c r="F28" i="44"/>
  <c r="E28" i="44"/>
  <c r="C28" i="44"/>
  <c r="D28" i="44" s="1"/>
  <c r="E26" i="44"/>
  <c r="C26" i="44"/>
  <c r="D26" i="44" s="1"/>
  <c r="H24" i="44"/>
  <c r="E24" i="44"/>
  <c r="C24" i="44"/>
  <c r="D24" i="44" s="1"/>
  <c r="H22" i="44"/>
  <c r="E22" i="44"/>
  <c r="C22" i="44"/>
  <c r="I22" i="44" s="1"/>
  <c r="H21" i="44"/>
  <c r="F21" i="44"/>
  <c r="F20" i="44" s="1"/>
  <c r="E21" i="44"/>
  <c r="C21" i="44"/>
  <c r="D21" i="44" s="1"/>
  <c r="H20" i="44"/>
  <c r="E20" i="44"/>
  <c r="C20" i="44"/>
  <c r="D20" i="44" s="1"/>
  <c r="E18" i="44"/>
  <c r="C18" i="44"/>
  <c r="D18" i="44" s="1"/>
  <c r="C16" i="44"/>
  <c r="D16" i="44" s="1"/>
  <c r="E15" i="44"/>
  <c r="C15" i="44"/>
  <c r="D15" i="44" s="1"/>
  <c r="E14" i="44"/>
  <c r="C14" i="44"/>
  <c r="D14" i="44" s="1"/>
  <c r="E13" i="44"/>
  <c r="C13" i="44"/>
  <c r="D13" i="44" s="1"/>
  <c r="E12" i="44"/>
  <c r="C12" i="44"/>
  <c r="D12" i="44" s="1"/>
  <c r="E11" i="44"/>
  <c r="C11" i="44"/>
  <c r="D11" i="44" s="1"/>
  <c r="F10" i="44"/>
  <c r="F9" i="44" s="1"/>
  <c r="E10" i="44"/>
  <c r="C10" i="44"/>
  <c r="D10" i="44" s="1"/>
  <c r="E9" i="44"/>
  <c r="C9" i="44"/>
  <c r="D9" i="44" s="1"/>
  <c r="E7" i="44"/>
  <c r="C7" i="44"/>
  <c r="D7" i="44" s="1"/>
  <c r="E123" i="43"/>
  <c r="C123" i="43"/>
  <c r="D123" i="43" s="1"/>
  <c r="E120" i="43"/>
  <c r="C120" i="43"/>
  <c r="D120" i="43" s="1"/>
  <c r="E119" i="43"/>
  <c r="C119" i="43"/>
  <c r="D119" i="43" s="1"/>
  <c r="E118" i="43"/>
  <c r="C118" i="43"/>
  <c r="D118" i="43" s="1"/>
  <c r="E115" i="43"/>
  <c r="C115" i="43"/>
  <c r="D115" i="43" s="1"/>
  <c r="E114" i="43"/>
  <c r="C114" i="43"/>
  <c r="D114" i="43" s="1"/>
  <c r="E111" i="43"/>
  <c r="C111" i="43"/>
  <c r="D111" i="43" s="1"/>
  <c r="E110" i="43"/>
  <c r="C110" i="43"/>
  <c r="D110" i="43" s="1"/>
  <c r="E109" i="43"/>
  <c r="C109" i="43"/>
  <c r="D109" i="43" s="1"/>
  <c r="C104" i="43"/>
  <c r="D104" i="43" s="1"/>
  <c r="E103" i="43"/>
  <c r="C103" i="43"/>
  <c r="D103" i="43" s="1"/>
  <c r="E102" i="43"/>
  <c r="C102" i="43"/>
  <c r="D102" i="43" s="1"/>
  <c r="E101" i="43"/>
  <c r="C101" i="43"/>
  <c r="D101" i="43" s="1"/>
  <c r="E100" i="43"/>
  <c r="C100" i="43"/>
  <c r="D100" i="43" s="1"/>
  <c r="E99" i="43"/>
  <c r="C99" i="43"/>
  <c r="D99" i="43" s="1"/>
  <c r="F98" i="43"/>
  <c r="F97" i="43" s="1"/>
  <c r="E98" i="43"/>
  <c r="C98" i="43"/>
  <c r="E97" i="43"/>
  <c r="C97" i="43"/>
  <c r="D97" i="43" s="1"/>
  <c r="C95" i="43"/>
  <c r="D95" i="43" s="1"/>
  <c r="E94" i="43"/>
  <c r="C94" i="43"/>
  <c r="D94" i="43" s="1"/>
  <c r="E93" i="43"/>
  <c r="C93" i="43"/>
  <c r="D93" i="43" s="1"/>
  <c r="E92" i="43"/>
  <c r="C92" i="43"/>
  <c r="D92" i="43" s="1"/>
  <c r="E91" i="43"/>
  <c r="C91" i="43"/>
  <c r="D91" i="43" s="1"/>
  <c r="F90" i="43"/>
  <c r="F89" i="43" s="1"/>
  <c r="E90" i="43"/>
  <c r="C90" i="43"/>
  <c r="E89" i="43"/>
  <c r="C89" i="43"/>
  <c r="D89" i="43" s="1"/>
  <c r="E87" i="43"/>
  <c r="C87" i="43"/>
  <c r="D87" i="43" s="1"/>
  <c r="E86" i="43"/>
  <c r="C86" i="43"/>
  <c r="D86" i="43" s="1"/>
  <c r="F85" i="43"/>
  <c r="F84" i="43" s="1"/>
  <c r="E85" i="43"/>
  <c r="C85" i="43"/>
  <c r="E84" i="43"/>
  <c r="C84" i="43"/>
  <c r="D84" i="43" s="1"/>
  <c r="E82" i="43"/>
  <c r="C82" i="43"/>
  <c r="D82" i="43" s="1"/>
  <c r="C80" i="43"/>
  <c r="D80" i="43" s="1"/>
  <c r="E79" i="43"/>
  <c r="C79" i="43"/>
  <c r="D79" i="43" s="1"/>
  <c r="E78" i="43"/>
  <c r="C78" i="43"/>
  <c r="D78" i="43" s="1"/>
  <c r="E77" i="43"/>
  <c r="C77" i="43"/>
  <c r="D77" i="43" s="1"/>
  <c r="E76" i="43"/>
  <c r="C76" i="43"/>
  <c r="D76" i="43" s="1"/>
  <c r="E75" i="43"/>
  <c r="C75" i="43"/>
  <c r="D75" i="43" s="1"/>
  <c r="F74" i="43"/>
  <c r="E74" i="43"/>
  <c r="C74" i="43"/>
  <c r="D74" i="43" s="1"/>
  <c r="F73" i="43"/>
  <c r="E73" i="43"/>
  <c r="C73" i="43"/>
  <c r="D73" i="43" s="1"/>
  <c r="C71" i="43"/>
  <c r="D71" i="43" s="1"/>
  <c r="E70" i="43"/>
  <c r="C70" i="43"/>
  <c r="D70" i="43" s="1"/>
  <c r="E69" i="43"/>
  <c r="C69" i="43"/>
  <c r="D69" i="43" s="1"/>
  <c r="E68" i="43"/>
  <c r="C68" i="43"/>
  <c r="D68" i="43" s="1"/>
  <c r="E67" i="43"/>
  <c r="C67" i="43"/>
  <c r="D67" i="43" s="1"/>
  <c r="F66" i="43"/>
  <c r="F65" i="43" s="1"/>
  <c r="E66" i="43"/>
  <c r="C66" i="43"/>
  <c r="D66" i="43" s="1"/>
  <c r="E65" i="43"/>
  <c r="C65" i="43"/>
  <c r="D65" i="43" s="1"/>
  <c r="E63" i="43"/>
  <c r="C63" i="43"/>
  <c r="F62" i="43"/>
  <c r="F60" i="43" s="1"/>
  <c r="E62" i="43"/>
  <c r="C62" i="43"/>
  <c r="D62" i="43" s="1"/>
  <c r="F61" i="43"/>
  <c r="F59" i="43" s="1"/>
  <c r="E61" i="43"/>
  <c r="C61" i="43"/>
  <c r="E60" i="43"/>
  <c r="C60" i="43"/>
  <c r="D60" i="43" s="1"/>
  <c r="E59" i="43"/>
  <c r="C59" i="43"/>
  <c r="D59" i="43" s="1"/>
  <c r="E57" i="43"/>
  <c r="C57" i="43"/>
  <c r="D57" i="43" s="1"/>
  <c r="E55" i="43"/>
  <c r="C55" i="43"/>
  <c r="D55" i="43" s="1"/>
  <c r="E54" i="43"/>
  <c r="C54" i="43"/>
  <c r="D54" i="43" s="1"/>
  <c r="E53" i="43"/>
  <c r="C53" i="43"/>
  <c r="D53" i="43" s="1"/>
  <c r="E51" i="43"/>
  <c r="C51" i="43"/>
  <c r="D51" i="43" s="1"/>
  <c r="F50" i="43"/>
  <c r="F49" i="43" s="1"/>
  <c r="E50" i="43"/>
  <c r="C50" i="43"/>
  <c r="D50" i="43" s="1"/>
  <c r="E49" i="43"/>
  <c r="C49" i="43"/>
  <c r="D49" i="43" s="1"/>
  <c r="C47" i="43"/>
  <c r="D47" i="43" s="1"/>
  <c r="E46" i="43"/>
  <c r="C46" i="43"/>
  <c r="D46" i="43" s="1"/>
  <c r="E45" i="43"/>
  <c r="C45" i="43"/>
  <c r="D45" i="43" s="1"/>
  <c r="E44" i="43"/>
  <c r="C44" i="43"/>
  <c r="D44" i="43" s="1"/>
  <c r="E43" i="43"/>
  <c r="C43" i="43"/>
  <c r="D43" i="43" s="1"/>
  <c r="E42" i="43"/>
  <c r="C42" i="43"/>
  <c r="D42" i="43" s="1"/>
  <c r="F41" i="43"/>
  <c r="F40" i="43" s="1"/>
  <c r="E41" i="43"/>
  <c r="C41" i="43"/>
  <c r="E40" i="43"/>
  <c r="C40" i="43"/>
  <c r="D40" i="43" s="1"/>
  <c r="E38" i="43"/>
  <c r="C38" i="43"/>
  <c r="D38" i="43" s="1"/>
  <c r="F37" i="43"/>
  <c r="F36" i="43" s="1"/>
  <c r="E37" i="43"/>
  <c r="C37" i="43"/>
  <c r="D37" i="43" s="1"/>
  <c r="E36" i="43"/>
  <c r="C36" i="43"/>
  <c r="D36" i="43" s="1"/>
  <c r="C34" i="43"/>
  <c r="D34" i="43" s="1"/>
  <c r="E33" i="43"/>
  <c r="C33" i="43"/>
  <c r="D33" i="43" s="1"/>
  <c r="E32" i="43"/>
  <c r="C32" i="43"/>
  <c r="D32" i="43" s="1"/>
  <c r="E31" i="43"/>
  <c r="C31" i="43"/>
  <c r="D31" i="43" s="1"/>
  <c r="E30" i="43"/>
  <c r="C30" i="43"/>
  <c r="D30" i="43" s="1"/>
  <c r="F29" i="43"/>
  <c r="F28" i="43" s="1"/>
  <c r="E29" i="43"/>
  <c r="C29" i="43"/>
  <c r="D29" i="43" s="1"/>
  <c r="E28" i="43"/>
  <c r="C28" i="43"/>
  <c r="D28" i="43" s="1"/>
  <c r="E26" i="43"/>
  <c r="C26" i="43"/>
  <c r="D26" i="43" s="1"/>
  <c r="H24" i="43"/>
  <c r="E24" i="43"/>
  <c r="C24" i="43"/>
  <c r="D24" i="43" s="1"/>
  <c r="H22" i="43"/>
  <c r="E22" i="43"/>
  <c r="C22" i="43"/>
  <c r="I22" i="43" s="1"/>
  <c r="H21" i="43"/>
  <c r="F21" i="43"/>
  <c r="E21" i="43"/>
  <c r="C21" i="43"/>
  <c r="D21" i="43" s="1"/>
  <c r="H20" i="43"/>
  <c r="F20" i="43"/>
  <c r="E20" i="43"/>
  <c r="C20" i="43"/>
  <c r="I20" i="43" s="1"/>
  <c r="E18" i="43"/>
  <c r="C18" i="43"/>
  <c r="D18" i="43" s="1"/>
  <c r="C16" i="43"/>
  <c r="D16" i="43" s="1"/>
  <c r="E15" i="43"/>
  <c r="C15" i="43"/>
  <c r="D15" i="43" s="1"/>
  <c r="E14" i="43"/>
  <c r="C14" i="43"/>
  <c r="D14" i="43" s="1"/>
  <c r="E13" i="43"/>
  <c r="C13" i="43"/>
  <c r="D13" i="43" s="1"/>
  <c r="E12" i="43"/>
  <c r="C12" i="43"/>
  <c r="D12" i="43" s="1"/>
  <c r="E11" i="43"/>
  <c r="C11" i="43"/>
  <c r="D11" i="43" s="1"/>
  <c r="F10" i="43"/>
  <c r="F9" i="43" s="1"/>
  <c r="E10" i="43"/>
  <c r="C10" i="43"/>
  <c r="D10" i="43" s="1"/>
  <c r="E9" i="43"/>
  <c r="C9" i="43"/>
  <c r="D9" i="43" s="1"/>
  <c r="E7" i="43"/>
  <c r="C7" i="43"/>
  <c r="D7" i="43" s="1"/>
  <c r="G47" i="46" l="1"/>
  <c r="G21" i="44"/>
  <c r="G20" i="44" s="1"/>
  <c r="I21" i="44"/>
  <c r="D58" i="46"/>
  <c r="G25" i="45"/>
  <c r="G63" i="48"/>
  <c r="G62" i="48" s="1"/>
  <c r="G69" i="48"/>
  <c r="G68" i="48" s="1"/>
  <c r="G25" i="46"/>
  <c r="G45" i="46"/>
  <c r="G59" i="46"/>
  <c r="G47" i="45"/>
  <c r="G37" i="44"/>
  <c r="G36" i="44" s="1"/>
  <c r="G62" i="44"/>
  <c r="G60" i="44" s="1"/>
  <c r="G98" i="43"/>
  <c r="G97" i="43" s="1"/>
  <c r="G41" i="43"/>
  <c r="G26" i="48"/>
  <c r="G25" i="48" s="1"/>
  <c r="G56" i="48"/>
  <c r="G55" i="48" s="1"/>
  <c r="G15" i="47"/>
  <c r="G14" i="47" s="1"/>
  <c r="G46" i="47"/>
  <c r="G10" i="47"/>
  <c r="G9" i="47" s="1"/>
  <c r="G52" i="47"/>
  <c r="G51" i="47" s="1"/>
  <c r="G9" i="46"/>
  <c r="G22" i="46"/>
  <c r="G20" i="46"/>
  <c r="D19" i="46"/>
  <c r="G17" i="46"/>
  <c r="G19" i="45"/>
  <c r="D22" i="45"/>
  <c r="G9" i="45"/>
  <c r="G17" i="45"/>
  <c r="G40" i="43"/>
  <c r="G74" i="44"/>
  <c r="G73" i="44" s="1"/>
  <c r="G41" i="44"/>
  <c r="G40" i="44" s="1"/>
  <c r="G62" i="43"/>
  <c r="G60" i="43" s="1"/>
  <c r="G61" i="43"/>
  <c r="G59" i="43" s="1"/>
  <c r="G29" i="43"/>
  <c r="G28" i="43" s="1"/>
  <c r="I21" i="43"/>
  <c r="G52" i="48"/>
  <c r="G51" i="48" s="1"/>
  <c r="G47" i="48"/>
  <c r="G46" i="48" s="1"/>
  <c r="D15" i="47"/>
  <c r="G32" i="47"/>
  <c r="G31" i="47" s="1"/>
  <c r="D47" i="47"/>
  <c r="D33" i="47"/>
  <c r="G19" i="47"/>
  <c r="G18" i="47" s="1"/>
  <c r="G69" i="47"/>
  <c r="G68" i="47" s="1"/>
  <c r="G26" i="47"/>
  <c r="G25" i="47" s="1"/>
  <c r="D50" i="47"/>
  <c r="D26" i="47"/>
  <c r="G63" i="47"/>
  <c r="G62" i="47" s="1"/>
  <c r="D18" i="46"/>
  <c r="G12" i="46"/>
  <c r="D46" i="46"/>
  <c r="D21" i="46"/>
  <c r="G20" i="45"/>
  <c r="G12" i="45"/>
  <c r="G45" i="45"/>
  <c r="G59" i="45"/>
  <c r="G85" i="44"/>
  <c r="G84" i="44" s="1"/>
  <c r="G66" i="44"/>
  <c r="G65" i="44" s="1"/>
  <c r="G90" i="44"/>
  <c r="G89" i="44" s="1"/>
  <c r="G98" i="44"/>
  <c r="G97" i="44" s="1"/>
  <c r="G61" i="44"/>
  <c r="G59" i="44" s="1"/>
  <c r="G29" i="44"/>
  <c r="G28" i="44" s="1"/>
  <c r="G50" i="44"/>
  <c r="G49" i="44" s="1"/>
  <c r="G74" i="43"/>
  <c r="G73" i="43" s="1"/>
  <c r="G90" i="43"/>
  <c r="G89" i="43" s="1"/>
  <c r="G85" i="43"/>
  <c r="G84" i="43" s="1"/>
  <c r="G66" i="43"/>
  <c r="G65" i="43" s="1"/>
  <c r="G10" i="43"/>
  <c r="G9" i="43" s="1"/>
  <c r="D20" i="43"/>
  <c r="G21" i="43"/>
  <c r="G20" i="43" s="1"/>
  <c r="G50" i="43"/>
  <c r="G49" i="43" s="1"/>
  <c r="G37" i="43"/>
  <c r="G36" i="43" s="1"/>
  <c r="D26" i="48"/>
  <c r="G10" i="48"/>
  <c r="G9" i="48" s="1"/>
  <c r="G15" i="48"/>
  <c r="G14" i="48" s="1"/>
  <c r="D54" i="48"/>
  <c r="D62" i="48"/>
  <c r="D67" i="48"/>
  <c r="G19" i="48"/>
  <c r="G18" i="48" s="1"/>
  <c r="D31" i="48"/>
  <c r="G32" i="48"/>
  <c r="G31" i="48" s="1"/>
  <c r="D47" i="48"/>
  <c r="D55" i="48"/>
  <c r="D68" i="48"/>
  <c r="D51" i="48"/>
  <c r="D46" i="47"/>
  <c r="D51" i="47"/>
  <c r="D62" i="47"/>
  <c r="G56" i="47"/>
  <c r="G55" i="47" s="1"/>
  <c r="G7" i="46"/>
  <c r="G26" i="46"/>
  <c r="G24" i="46"/>
  <c r="G23" i="46"/>
  <c r="G60" i="46"/>
  <c r="D61" i="46"/>
  <c r="D61" i="45"/>
  <c r="D21" i="45"/>
  <c r="D46" i="45"/>
  <c r="D58" i="45"/>
  <c r="D7" i="45"/>
  <c r="D26" i="45"/>
  <c r="D60" i="45"/>
  <c r="G18" i="45"/>
  <c r="D24" i="45"/>
  <c r="D23" i="45"/>
  <c r="G10" i="44"/>
  <c r="G9" i="44" s="1"/>
  <c r="D41" i="44"/>
  <c r="I20" i="44"/>
  <c r="D61" i="44"/>
  <c r="D85" i="44"/>
  <c r="D90" i="44"/>
  <c r="D98" i="44"/>
  <c r="D22" i="44"/>
  <c r="D60" i="44"/>
  <c r="D41" i="43"/>
  <c r="D61" i="43"/>
  <c r="D85" i="43"/>
  <c r="D90" i="43"/>
  <c r="D98" i="43"/>
  <c r="D22" i="43"/>
  <c r="D63" i="43"/>
  <c r="E104" i="14" l="1"/>
  <c r="E95" i="14"/>
  <c r="E47" i="14"/>
  <c r="E34" i="14"/>
  <c r="E15" i="14"/>
  <c r="E16" i="14"/>
  <c r="E7" i="14"/>
  <c r="E36" i="40"/>
  <c r="E23" i="40"/>
  <c r="E7" i="40"/>
  <c r="E72" i="39"/>
  <c r="E59" i="39"/>
  <c r="E36" i="39"/>
  <c r="E72" i="22"/>
  <c r="E61" i="22"/>
  <c r="E59" i="22"/>
  <c r="E39" i="22"/>
  <c r="E36" i="22"/>
  <c r="E35" i="22"/>
  <c r="E23" i="22"/>
  <c r="E11" i="22"/>
  <c r="E41" i="14"/>
  <c r="E36" i="14"/>
  <c r="E22" i="14"/>
  <c r="E33" i="14"/>
  <c r="E9" i="14" l="1"/>
  <c r="C26" i="41" l="1"/>
  <c r="C7" i="35" l="1"/>
  <c r="D7" i="35" s="1"/>
  <c r="E7" i="35"/>
  <c r="C9" i="35"/>
  <c r="D9" i="35" s="1"/>
  <c r="E9" i="35"/>
  <c r="C10" i="35"/>
  <c r="D10" i="35" s="1"/>
  <c r="E10" i="35"/>
  <c r="C11" i="35"/>
  <c r="D11" i="35" s="1"/>
  <c r="E11" i="35"/>
  <c r="C12" i="35"/>
  <c r="D12" i="35" s="1"/>
  <c r="E12" i="35"/>
  <c r="C13" i="35"/>
  <c r="D13" i="35" s="1"/>
  <c r="E13" i="35"/>
  <c r="C14" i="35"/>
  <c r="D14" i="35" s="1"/>
  <c r="E14" i="35"/>
  <c r="C15" i="35"/>
  <c r="D15" i="35" s="1"/>
  <c r="C16" i="35"/>
  <c r="D16" i="35" s="1"/>
  <c r="C18" i="35"/>
  <c r="D18" i="35" s="1"/>
  <c r="E18" i="35"/>
  <c r="C20" i="35"/>
  <c r="D20" i="35" s="1"/>
  <c r="E20" i="35"/>
  <c r="C21" i="35"/>
  <c r="D21" i="35" s="1"/>
  <c r="E21" i="35"/>
  <c r="C22" i="35"/>
  <c r="D22" i="35"/>
  <c r="E22" i="35"/>
  <c r="C24" i="35"/>
  <c r="D24" i="35" s="1"/>
  <c r="E24" i="35"/>
  <c r="C26" i="35"/>
  <c r="D26" i="35" s="1"/>
  <c r="E26" i="35"/>
  <c r="C28" i="35"/>
  <c r="D28" i="35" s="1"/>
  <c r="E28" i="35"/>
  <c r="C29" i="35"/>
  <c r="D29" i="35" s="1"/>
  <c r="E29" i="35"/>
  <c r="C30" i="35"/>
  <c r="D30" i="35" s="1"/>
  <c r="E30" i="35"/>
  <c r="C31" i="35"/>
  <c r="D31" i="35" s="1"/>
  <c r="E31" i="35"/>
  <c r="C32" i="35"/>
  <c r="D32" i="35" s="1"/>
  <c r="E32" i="35"/>
  <c r="C33" i="35"/>
  <c r="D33" i="35" s="1"/>
  <c r="E33" i="35"/>
  <c r="C34" i="35"/>
  <c r="D34" i="35" s="1"/>
  <c r="C36" i="35"/>
  <c r="D36" i="35" s="1"/>
  <c r="E36" i="35"/>
  <c r="C37" i="35"/>
  <c r="D37" i="35" s="1"/>
  <c r="E37" i="35"/>
  <c r="C38" i="35"/>
  <c r="D38" i="35" s="1"/>
  <c r="E38" i="35"/>
  <c r="C40" i="35"/>
  <c r="D40" i="35" s="1"/>
  <c r="E40" i="35"/>
  <c r="C41" i="35"/>
  <c r="D41" i="35" s="1"/>
  <c r="E41" i="35"/>
  <c r="C42" i="35"/>
  <c r="D42" i="35" s="1"/>
  <c r="E42" i="35"/>
  <c r="C43" i="35"/>
  <c r="D43" i="35" s="1"/>
  <c r="E43" i="35"/>
  <c r="C44" i="35"/>
  <c r="D44" i="35" s="1"/>
  <c r="E44" i="35"/>
  <c r="C45" i="35"/>
  <c r="D45" i="35" s="1"/>
  <c r="E45" i="35"/>
  <c r="C46" i="35"/>
  <c r="D46" i="35" s="1"/>
  <c r="E46" i="35"/>
  <c r="C47" i="35"/>
  <c r="D47" i="35" s="1"/>
  <c r="C49" i="35"/>
  <c r="D49" i="35" s="1"/>
  <c r="E49" i="35"/>
  <c r="C50" i="35"/>
  <c r="D50" i="35" s="1"/>
  <c r="E50" i="35"/>
  <c r="C51" i="35"/>
  <c r="D51" i="35" s="1"/>
  <c r="E51" i="35"/>
  <c r="E53" i="35"/>
  <c r="C53" i="35"/>
  <c r="D53" i="35" s="1"/>
  <c r="C54" i="35"/>
  <c r="D54" i="35" s="1"/>
  <c r="E54" i="35"/>
  <c r="C55" i="35"/>
  <c r="D55" i="35" s="1"/>
  <c r="E55" i="35"/>
  <c r="C57" i="35"/>
  <c r="D57" i="35" s="1"/>
  <c r="E57" i="35"/>
  <c r="C59" i="35"/>
  <c r="D59" i="35" s="1"/>
  <c r="E59" i="35"/>
  <c r="C60" i="35"/>
  <c r="D60" i="35" s="1"/>
  <c r="E60" i="35"/>
  <c r="C61" i="35"/>
  <c r="D61" i="35" s="1"/>
  <c r="E61" i="35"/>
  <c r="C62" i="35"/>
  <c r="D62" i="35" s="1"/>
  <c r="E62" i="35"/>
  <c r="C63" i="35"/>
  <c r="D63" i="35" s="1"/>
  <c r="E63" i="35"/>
  <c r="C65" i="35"/>
  <c r="D65" i="35" s="1"/>
  <c r="E65" i="35"/>
  <c r="C66" i="35"/>
  <c r="D66" i="35" s="1"/>
  <c r="E66" i="35"/>
  <c r="C67" i="35"/>
  <c r="D67" i="35" s="1"/>
  <c r="E67" i="35"/>
  <c r="C68" i="35"/>
  <c r="D68" i="35" s="1"/>
  <c r="E68" i="35"/>
  <c r="C69" i="35"/>
  <c r="D69" i="35" s="1"/>
  <c r="E69" i="35"/>
  <c r="C70" i="35"/>
  <c r="D70" i="35" s="1"/>
  <c r="E70" i="35"/>
  <c r="C71" i="35"/>
  <c r="D71" i="35" s="1"/>
  <c r="C73" i="35"/>
  <c r="D73" i="35" s="1"/>
  <c r="E73" i="35"/>
  <c r="C74" i="35"/>
  <c r="D74" i="35" s="1"/>
  <c r="E74" i="35"/>
  <c r="C75" i="35"/>
  <c r="D75" i="35" s="1"/>
  <c r="E75" i="35"/>
  <c r="C76" i="35"/>
  <c r="D76" i="35" s="1"/>
  <c r="E76" i="35"/>
  <c r="C77" i="35"/>
  <c r="D77" i="35" s="1"/>
  <c r="E77" i="35"/>
  <c r="C78" i="35"/>
  <c r="D78" i="35" s="1"/>
  <c r="E78" i="35"/>
  <c r="C79" i="35"/>
  <c r="D79" i="35" s="1"/>
  <c r="E79" i="35"/>
  <c r="C80" i="35"/>
  <c r="C82" i="35"/>
  <c r="D82" i="35" s="1"/>
  <c r="E82" i="35"/>
  <c r="C84" i="35"/>
  <c r="D84" i="35" s="1"/>
  <c r="E84" i="35"/>
  <c r="C85" i="35"/>
  <c r="D85" i="35" s="1"/>
  <c r="E85" i="35"/>
  <c r="C86" i="35"/>
  <c r="D86" i="35" s="1"/>
  <c r="E86" i="35"/>
  <c r="C87" i="35"/>
  <c r="D87" i="35" s="1"/>
  <c r="E87" i="35"/>
  <c r="C89" i="35"/>
  <c r="D89" i="35" s="1"/>
  <c r="E89" i="35"/>
  <c r="C90" i="35"/>
  <c r="D90" i="35" s="1"/>
  <c r="E90" i="35"/>
  <c r="C91" i="35"/>
  <c r="D91" i="35" s="1"/>
  <c r="E91" i="35"/>
  <c r="C92" i="35"/>
  <c r="D92" i="35" s="1"/>
  <c r="E92" i="35"/>
  <c r="C93" i="35"/>
  <c r="D93" i="35" s="1"/>
  <c r="E93" i="35"/>
  <c r="C94" i="35"/>
  <c r="D94" i="35" s="1"/>
  <c r="E94" i="35"/>
  <c r="C95" i="35"/>
  <c r="D95" i="35" s="1"/>
  <c r="C97" i="35"/>
  <c r="D97" i="35" s="1"/>
  <c r="E97" i="35"/>
  <c r="C98" i="35"/>
  <c r="D98" i="35" s="1"/>
  <c r="E98" i="35"/>
  <c r="C99" i="35"/>
  <c r="D99" i="35" s="1"/>
  <c r="E99" i="35"/>
  <c r="C100" i="35"/>
  <c r="D100" i="35" s="1"/>
  <c r="E100" i="35"/>
  <c r="C101" i="35"/>
  <c r="D101" i="35" s="1"/>
  <c r="E101" i="35"/>
  <c r="C102" i="35"/>
  <c r="D102" i="35" s="1"/>
  <c r="E102" i="35"/>
  <c r="C103" i="35"/>
  <c r="D103" i="35" s="1"/>
  <c r="E103" i="35"/>
  <c r="C104" i="35"/>
  <c r="D104" i="35" s="1"/>
  <c r="C109" i="35"/>
  <c r="D109" i="35" s="1"/>
  <c r="E109" i="35"/>
  <c r="C110" i="35"/>
  <c r="D110" i="35" s="1"/>
  <c r="E110" i="35"/>
  <c r="C111" i="35"/>
  <c r="D111" i="35" s="1"/>
  <c r="E111" i="35"/>
  <c r="C114" i="35"/>
  <c r="D114" i="35" s="1"/>
  <c r="E114" i="35"/>
  <c r="C115" i="35"/>
  <c r="D115" i="35" s="1"/>
  <c r="E115" i="35"/>
  <c r="C118" i="35"/>
  <c r="D118" i="35" s="1"/>
  <c r="E118" i="35"/>
  <c r="C119" i="35"/>
  <c r="D119" i="35" s="1"/>
  <c r="E119" i="35"/>
  <c r="C120" i="35"/>
  <c r="D120" i="35" s="1"/>
  <c r="E120" i="35"/>
  <c r="C123" i="35"/>
  <c r="D123" i="35" s="1"/>
  <c r="E123" i="35"/>
  <c r="B5" i="36" l="1"/>
  <c r="B4" i="36"/>
  <c r="B5" i="35"/>
  <c r="B4" i="35"/>
  <c r="A3" i="36"/>
  <c r="A3" i="35"/>
  <c r="E54" i="36" l="1"/>
  <c r="C54" i="36"/>
  <c r="D54" i="36" s="1"/>
  <c r="E55" i="36"/>
  <c r="C55" i="36"/>
  <c r="D55" i="36" s="1"/>
  <c r="E53" i="36"/>
  <c r="C53" i="36"/>
  <c r="D53" i="36" s="1"/>
  <c r="E120" i="36"/>
  <c r="C120" i="36"/>
  <c r="D120" i="36" s="1"/>
  <c r="E53" i="14"/>
  <c r="C53" i="14"/>
  <c r="D53" i="14" s="1"/>
  <c r="E54" i="14"/>
  <c r="C54" i="14"/>
  <c r="D54" i="14" s="1"/>
  <c r="E55" i="14" l="1"/>
  <c r="C55" i="14"/>
  <c r="D55" i="14" s="1"/>
  <c r="E120" i="14"/>
  <c r="C120" i="14"/>
  <c r="D120" i="14" s="1"/>
  <c r="C80" i="36" l="1"/>
  <c r="C34" i="36"/>
  <c r="E55" i="42" l="1"/>
  <c r="C55" i="42"/>
  <c r="D55" i="42" s="1"/>
  <c r="E54" i="42"/>
  <c r="C54" i="42"/>
  <c r="D54" i="42" s="1"/>
  <c r="E53" i="42"/>
  <c r="C53" i="42"/>
  <c r="D53" i="42" s="1"/>
  <c r="E51" i="42"/>
  <c r="C51" i="42"/>
  <c r="D51" i="42" s="1"/>
  <c r="E49" i="42"/>
  <c r="C49" i="42"/>
  <c r="D49" i="42" s="1"/>
  <c r="E48" i="42"/>
  <c r="C48" i="42"/>
  <c r="D48" i="42" s="1"/>
  <c r="E46" i="42"/>
  <c r="C46" i="42"/>
  <c r="D46" i="42" s="1"/>
  <c r="E44" i="42"/>
  <c r="C44" i="42"/>
  <c r="D44" i="42" s="1"/>
  <c r="E43" i="42"/>
  <c r="C43" i="42"/>
  <c r="D43" i="42" s="1"/>
  <c r="E42" i="42"/>
  <c r="C42" i="42"/>
  <c r="D42" i="42" s="1"/>
  <c r="E40" i="42"/>
  <c r="C40" i="42"/>
  <c r="D40" i="42" s="1"/>
  <c r="E38" i="42"/>
  <c r="C38" i="42"/>
  <c r="D38" i="42" s="1"/>
  <c r="E37" i="42"/>
  <c r="C37" i="42"/>
  <c r="D37" i="42" s="1"/>
  <c r="E36" i="42"/>
  <c r="C36" i="42"/>
  <c r="D36" i="42" s="1"/>
  <c r="E35" i="42"/>
  <c r="C35" i="42"/>
  <c r="D35" i="42" s="1"/>
  <c r="E34" i="42"/>
  <c r="C34" i="42"/>
  <c r="D34" i="42" s="1"/>
  <c r="E33" i="42"/>
  <c r="C33" i="42"/>
  <c r="D33" i="42" s="1"/>
  <c r="E32" i="42"/>
  <c r="C32" i="42"/>
  <c r="D32" i="42" s="1"/>
  <c r="E31" i="42"/>
  <c r="C31" i="42"/>
  <c r="D31" i="42" s="1"/>
  <c r="E30" i="42"/>
  <c r="C30" i="42"/>
  <c r="D30" i="42" s="1"/>
  <c r="E28" i="42"/>
  <c r="C28" i="42"/>
  <c r="D28" i="42" s="1"/>
  <c r="E26" i="42"/>
  <c r="C26" i="42"/>
  <c r="D26" i="42" s="1"/>
  <c r="E25" i="42"/>
  <c r="C25" i="42"/>
  <c r="D25" i="42" s="1"/>
  <c r="E24" i="42"/>
  <c r="C24" i="42"/>
  <c r="D24" i="42" s="1"/>
  <c r="E23" i="42"/>
  <c r="C23" i="42"/>
  <c r="D23" i="42" s="1"/>
  <c r="E22" i="42"/>
  <c r="C22" i="42"/>
  <c r="D22" i="42" s="1"/>
  <c r="E21" i="42"/>
  <c r="C21" i="42"/>
  <c r="D21" i="42" s="1"/>
  <c r="E20" i="42"/>
  <c r="C20" i="42"/>
  <c r="D20" i="42" s="1"/>
  <c r="C19" i="42"/>
  <c r="D19" i="42" s="1"/>
  <c r="E18" i="42"/>
  <c r="C18" i="42"/>
  <c r="D18" i="42" s="1"/>
  <c r="E17" i="42"/>
  <c r="C17" i="42"/>
  <c r="D17" i="42" s="1"/>
  <c r="E15" i="42"/>
  <c r="C15" i="42"/>
  <c r="D15" i="42" s="1"/>
  <c r="E14" i="42"/>
  <c r="C14" i="42"/>
  <c r="D14" i="42" s="1"/>
  <c r="E13" i="42"/>
  <c r="C13" i="42"/>
  <c r="D13" i="42" s="1"/>
  <c r="E12" i="42"/>
  <c r="C12" i="42"/>
  <c r="D12" i="42" s="1"/>
  <c r="E10" i="42"/>
  <c r="C10" i="42"/>
  <c r="D10" i="42" s="1"/>
  <c r="E9" i="42"/>
  <c r="C9" i="42"/>
  <c r="D9" i="42" s="1"/>
  <c r="E7" i="42"/>
  <c r="C7" i="42"/>
  <c r="D7" i="42" s="1"/>
  <c r="B5" i="42"/>
  <c r="B4" i="42"/>
  <c r="A3" i="42"/>
  <c r="E55" i="41"/>
  <c r="C55" i="41"/>
  <c r="D55" i="41" s="1"/>
  <c r="E54" i="41"/>
  <c r="C54" i="41"/>
  <c r="D54" i="41" s="1"/>
  <c r="E53" i="41"/>
  <c r="C53" i="41"/>
  <c r="D53" i="41" s="1"/>
  <c r="E51" i="41"/>
  <c r="C51" i="41"/>
  <c r="D51" i="41" s="1"/>
  <c r="E49" i="41"/>
  <c r="C49" i="41"/>
  <c r="D49" i="41" s="1"/>
  <c r="E48" i="41"/>
  <c r="C48" i="41"/>
  <c r="D48" i="41" s="1"/>
  <c r="E46" i="41"/>
  <c r="C46" i="41"/>
  <c r="D46" i="41" s="1"/>
  <c r="E44" i="41"/>
  <c r="C44" i="41"/>
  <c r="D44" i="41" s="1"/>
  <c r="E43" i="41"/>
  <c r="C43" i="41"/>
  <c r="D43" i="41" s="1"/>
  <c r="E42" i="41"/>
  <c r="C42" i="41"/>
  <c r="D42" i="41" s="1"/>
  <c r="E40" i="41"/>
  <c r="C40" i="41"/>
  <c r="D40" i="41" s="1"/>
  <c r="E38" i="41"/>
  <c r="C38" i="41"/>
  <c r="D38" i="41" s="1"/>
  <c r="E37" i="41"/>
  <c r="C37" i="41"/>
  <c r="D37" i="41" s="1"/>
  <c r="E36" i="41"/>
  <c r="C36" i="41"/>
  <c r="D36" i="41" s="1"/>
  <c r="E35" i="41"/>
  <c r="C35" i="41"/>
  <c r="D35" i="41" s="1"/>
  <c r="E34" i="41"/>
  <c r="C34" i="41"/>
  <c r="D34" i="41" s="1"/>
  <c r="E33" i="41"/>
  <c r="C33" i="41"/>
  <c r="D33" i="41" s="1"/>
  <c r="E32" i="41"/>
  <c r="C32" i="41"/>
  <c r="D32" i="41" s="1"/>
  <c r="E31" i="41"/>
  <c r="C31" i="41"/>
  <c r="D31" i="41" s="1"/>
  <c r="E30" i="41"/>
  <c r="C30" i="41"/>
  <c r="D30" i="41" s="1"/>
  <c r="E28" i="41"/>
  <c r="C28" i="41"/>
  <c r="D28" i="41" s="1"/>
  <c r="E26" i="41"/>
  <c r="D26" i="41"/>
  <c r="E25" i="41"/>
  <c r="C25" i="41"/>
  <c r="D25" i="41" s="1"/>
  <c r="E24" i="41"/>
  <c r="C24" i="41"/>
  <c r="D24" i="41" s="1"/>
  <c r="E23" i="41"/>
  <c r="C23" i="41"/>
  <c r="D23" i="41" s="1"/>
  <c r="E22" i="41"/>
  <c r="C22" i="41"/>
  <c r="D22" i="41" s="1"/>
  <c r="C21" i="41"/>
  <c r="D21" i="41" s="1"/>
  <c r="E20" i="41"/>
  <c r="C20" i="41"/>
  <c r="D20" i="41" s="1"/>
  <c r="E19" i="41"/>
  <c r="C19" i="41"/>
  <c r="D19" i="41" s="1"/>
  <c r="E18" i="41"/>
  <c r="C18" i="41"/>
  <c r="D18" i="41" s="1"/>
  <c r="E17" i="41"/>
  <c r="C17" i="41"/>
  <c r="D17" i="41" s="1"/>
  <c r="E15" i="41"/>
  <c r="C15" i="41"/>
  <c r="D15" i="41" s="1"/>
  <c r="E14" i="41"/>
  <c r="C14" i="41"/>
  <c r="D14" i="41" s="1"/>
  <c r="E13" i="41"/>
  <c r="C13" i="41"/>
  <c r="D13" i="41" s="1"/>
  <c r="E12" i="41"/>
  <c r="C12" i="41"/>
  <c r="D12" i="41" s="1"/>
  <c r="E10" i="41"/>
  <c r="C10" i="41"/>
  <c r="D10" i="41" s="1"/>
  <c r="E9" i="41"/>
  <c r="C9" i="41"/>
  <c r="D9" i="41" s="1"/>
  <c r="E7" i="41"/>
  <c r="C7" i="41"/>
  <c r="D7" i="41" s="1"/>
  <c r="B5" i="41"/>
  <c r="B4" i="41"/>
  <c r="A3" i="41"/>
  <c r="E78" i="40"/>
  <c r="C78" i="40"/>
  <c r="D78" i="40" s="1"/>
  <c r="E77" i="40"/>
  <c r="C77" i="40"/>
  <c r="D77" i="40" s="1"/>
  <c r="E76" i="40"/>
  <c r="C76" i="40"/>
  <c r="D76" i="40" s="1"/>
  <c r="E75" i="40"/>
  <c r="C75" i="40"/>
  <c r="D75" i="40" s="1"/>
  <c r="C72" i="40"/>
  <c r="D72" i="40" s="1"/>
  <c r="E71" i="40"/>
  <c r="C71" i="40"/>
  <c r="D71" i="40" s="1"/>
  <c r="E70" i="40"/>
  <c r="C70" i="40"/>
  <c r="D70" i="40" s="1"/>
  <c r="F69" i="40"/>
  <c r="F68" i="40" s="1"/>
  <c r="E69" i="40"/>
  <c r="C69" i="40"/>
  <c r="D69" i="40" s="1"/>
  <c r="E68" i="40"/>
  <c r="C68" i="40"/>
  <c r="E67" i="40"/>
  <c r="C67" i="40"/>
  <c r="D67" i="40" s="1"/>
  <c r="E65" i="40"/>
  <c r="C65" i="40"/>
  <c r="D65" i="40" s="1"/>
  <c r="E64" i="40"/>
  <c r="C64" i="40"/>
  <c r="D64" i="40" s="1"/>
  <c r="F63" i="40"/>
  <c r="F62" i="40" s="1"/>
  <c r="E63" i="40"/>
  <c r="C63" i="40"/>
  <c r="D63" i="40" s="1"/>
  <c r="E62" i="40"/>
  <c r="C62" i="40"/>
  <c r="E61" i="40"/>
  <c r="C61" i="40"/>
  <c r="D61" i="40" s="1"/>
  <c r="C59" i="40"/>
  <c r="D59" i="40" s="1"/>
  <c r="E58" i="40"/>
  <c r="C58" i="40"/>
  <c r="D58" i="40" s="1"/>
  <c r="E57" i="40"/>
  <c r="C57" i="40"/>
  <c r="D57" i="40" s="1"/>
  <c r="F56" i="40"/>
  <c r="F55" i="40" s="1"/>
  <c r="E56" i="40"/>
  <c r="C56" i="40"/>
  <c r="D56" i="40" s="1"/>
  <c r="E55" i="40"/>
  <c r="C55" i="40"/>
  <c r="E54" i="40"/>
  <c r="C54" i="40"/>
  <c r="D54" i="40" s="1"/>
  <c r="F52" i="40"/>
  <c r="F51" i="40" s="1"/>
  <c r="E52" i="40"/>
  <c r="C52" i="40"/>
  <c r="D52" i="40" s="1"/>
  <c r="E51" i="40"/>
  <c r="C51" i="40"/>
  <c r="E50" i="40"/>
  <c r="C50" i="40"/>
  <c r="D50" i="40" s="1"/>
  <c r="E48" i="40"/>
  <c r="C48" i="40"/>
  <c r="D48" i="40" s="1"/>
  <c r="F47" i="40"/>
  <c r="F46" i="40" s="1"/>
  <c r="E47" i="40"/>
  <c r="C47" i="40"/>
  <c r="E46" i="40"/>
  <c r="C46" i="40"/>
  <c r="D46" i="40" s="1"/>
  <c r="E44" i="40"/>
  <c r="C44" i="40"/>
  <c r="D44" i="40" s="1"/>
  <c r="E42" i="40"/>
  <c r="C42" i="40"/>
  <c r="D42" i="40" s="1"/>
  <c r="E41" i="40"/>
  <c r="C41" i="40"/>
  <c r="D41" i="40" s="1"/>
  <c r="E40" i="40"/>
  <c r="C40" i="40"/>
  <c r="D40" i="40" s="1"/>
  <c r="E39" i="40"/>
  <c r="C39" i="40"/>
  <c r="D39" i="40" s="1"/>
  <c r="C36" i="40"/>
  <c r="D36" i="40" s="1"/>
  <c r="E35" i="40"/>
  <c r="C35" i="40"/>
  <c r="D35" i="40" s="1"/>
  <c r="E34" i="40"/>
  <c r="C34" i="40"/>
  <c r="D34" i="40" s="1"/>
  <c r="E33" i="40"/>
  <c r="C33" i="40"/>
  <c r="D33" i="40" s="1"/>
  <c r="F32" i="40"/>
  <c r="F31" i="40" s="1"/>
  <c r="E32" i="40"/>
  <c r="C32" i="40"/>
  <c r="E31" i="40"/>
  <c r="C31" i="40"/>
  <c r="E29" i="40"/>
  <c r="C29" i="40"/>
  <c r="D29" i="40" s="1"/>
  <c r="E28" i="40"/>
  <c r="C28" i="40"/>
  <c r="D28" i="40" s="1"/>
  <c r="E27" i="40"/>
  <c r="C27" i="40"/>
  <c r="D27" i="40" s="1"/>
  <c r="F26" i="40"/>
  <c r="F25" i="40" s="1"/>
  <c r="E26" i="40"/>
  <c r="C26" i="40"/>
  <c r="E25" i="40"/>
  <c r="C25" i="40"/>
  <c r="D25" i="40" s="1"/>
  <c r="C23" i="40"/>
  <c r="D23" i="40" s="1"/>
  <c r="E22" i="40"/>
  <c r="C22" i="40"/>
  <c r="D22" i="40" s="1"/>
  <c r="E21" i="40"/>
  <c r="C21" i="40"/>
  <c r="D21" i="40" s="1"/>
  <c r="E20" i="40"/>
  <c r="C20" i="40"/>
  <c r="D20" i="40" s="1"/>
  <c r="F19" i="40"/>
  <c r="F18" i="40" s="1"/>
  <c r="E19" i="40"/>
  <c r="C19" i="40"/>
  <c r="E18" i="40"/>
  <c r="C18" i="40"/>
  <c r="E16" i="40"/>
  <c r="C16" i="40"/>
  <c r="D16" i="40" s="1"/>
  <c r="F15" i="40"/>
  <c r="F14" i="40" s="1"/>
  <c r="E15" i="40"/>
  <c r="C15" i="40"/>
  <c r="E14" i="40"/>
  <c r="C14" i="40"/>
  <c r="D14" i="40" s="1"/>
  <c r="E12" i="40"/>
  <c r="C12" i="40"/>
  <c r="D12" i="40" s="1"/>
  <c r="E11" i="40"/>
  <c r="C11" i="40"/>
  <c r="D11" i="40" s="1"/>
  <c r="F10" i="40"/>
  <c r="F9" i="40" s="1"/>
  <c r="E10" i="40"/>
  <c r="C10" i="40"/>
  <c r="E9" i="40"/>
  <c r="C9" i="40"/>
  <c r="D9" i="40" s="1"/>
  <c r="C7" i="40"/>
  <c r="D7" i="40" s="1"/>
  <c r="B5" i="40"/>
  <c r="B4" i="40"/>
  <c r="A3" i="40"/>
  <c r="E78" i="39"/>
  <c r="C78" i="39"/>
  <c r="D78" i="39" s="1"/>
  <c r="E77" i="39"/>
  <c r="C77" i="39"/>
  <c r="D77" i="39" s="1"/>
  <c r="E76" i="39"/>
  <c r="C76" i="39"/>
  <c r="D76" i="39" s="1"/>
  <c r="E75" i="39"/>
  <c r="C75" i="39"/>
  <c r="D75" i="39" s="1"/>
  <c r="C72" i="39"/>
  <c r="D72" i="39" s="1"/>
  <c r="E71" i="39"/>
  <c r="C71" i="39"/>
  <c r="D71" i="39" s="1"/>
  <c r="E70" i="39"/>
  <c r="C70" i="39"/>
  <c r="D70" i="39" s="1"/>
  <c r="F69" i="39"/>
  <c r="F68" i="39" s="1"/>
  <c r="E69" i="39"/>
  <c r="C69" i="39"/>
  <c r="D69" i="39" s="1"/>
  <c r="E68" i="39"/>
  <c r="C68" i="39"/>
  <c r="E67" i="39"/>
  <c r="C67" i="39"/>
  <c r="D67" i="39" s="1"/>
  <c r="E65" i="39"/>
  <c r="C65" i="39"/>
  <c r="D65" i="39" s="1"/>
  <c r="E64" i="39"/>
  <c r="C64" i="39"/>
  <c r="D64" i="39" s="1"/>
  <c r="F63" i="39"/>
  <c r="F62" i="39" s="1"/>
  <c r="E63" i="39"/>
  <c r="C63" i="39"/>
  <c r="D63" i="39" s="1"/>
  <c r="E62" i="39"/>
  <c r="C62" i="39"/>
  <c r="E61" i="39"/>
  <c r="C61" i="39"/>
  <c r="D61" i="39" s="1"/>
  <c r="C59" i="39"/>
  <c r="D59" i="39" s="1"/>
  <c r="E58" i="39"/>
  <c r="C58" i="39"/>
  <c r="D58" i="39" s="1"/>
  <c r="E57" i="39"/>
  <c r="C57" i="39"/>
  <c r="D57" i="39" s="1"/>
  <c r="F56" i="39"/>
  <c r="F55" i="39" s="1"/>
  <c r="E56" i="39"/>
  <c r="C56" i="39"/>
  <c r="D56" i="39" s="1"/>
  <c r="E55" i="39"/>
  <c r="C55" i="39"/>
  <c r="E54" i="39"/>
  <c r="C54" i="39"/>
  <c r="D54" i="39" s="1"/>
  <c r="F52" i="39"/>
  <c r="F51" i="39" s="1"/>
  <c r="E52" i="39"/>
  <c r="C52" i="39"/>
  <c r="D52" i="39" s="1"/>
  <c r="E51" i="39"/>
  <c r="C51" i="39"/>
  <c r="E50" i="39"/>
  <c r="C50" i="39"/>
  <c r="D50" i="39" s="1"/>
  <c r="E48" i="39"/>
  <c r="C48" i="39"/>
  <c r="D48" i="39" s="1"/>
  <c r="F47" i="39"/>
  <c r="F46" i="39" s="1"/>
  <c r="E47" i="39"/>
  <c r="C47" i="39"/>
  <c r="E46" i="39"/>
  <c r="C46" i="39"/>
  <c r="D46" i="39" s="1"/>
  <c r="E44" i="39"/>
  <c r="C44" i="39"/>
  <c r="D44" i="39" s="1"/>
  <c r="E42" i="39"/>
  <c r="C42" i="39"/>
  <c r="D42" i="39" s="1"/>
  <c r="E41" i="39"/>
  <c r="C41" i="39"/>
  <c r="D41" i="39" s="1"/>
  <c r="E40" i="39"/>
  <c r="C40" i="39"/>
  <c r="D40" i="39" s="1"/>
  <c r="E39" i="39"/>
  <c r="C39" i="39"/>
  <c r="D39" i="39" s="1"/>
  <c r="C36" i="39"/>
  <c r="D36" i="39" s="1"/>
  <c r="E35" i="39"/>
  <c r="C35" i="39"/>
  <c r="D35" i="39" s="1"/>
  <c r="E34" i="39"/>
  <c r="C34" i="39"/>
  <c r="D34" i="39" s="1"/>
  <c r="E33" i="39"/>
  <c r="C33" i="39"/>
  <c r="D33" i="39" s="1"/>
  <c r="F32" i="39"/>
  <c r="F31" i="39" s="1"/>
  <c r="E32" i="39"/>
  <c r="C32" i="39"/>
  <c r="E31" i="39"/>
  <c r="C31" i="39"/>
  <c r="E29" i="39"/>
  <c r="C29" i="39"/>
  <c r="D29" i="39" s="1"/>
  <c r="E28" i="39"/>
  <c r="C28" i="39"/>
  <c r="D28" i="39" s="1"/>
  <c r="E27" i="39"/>
  <c r="C27" i="39"/>
  <c r="F26" i="39"/>
  <c r="F25" i="39" s="1"/>
  <c r="E26" i="39"/>
  <c r="C26" i="39"/>
  <c r="D26" i="39" s="1"/>
  <c r="E25" i="39"/>
  <c r="C25" i="39"/>
  <c r="D25" i="39" s="1"/>
  <c r="C23" i="39"/>
  <c r="D23" i="39" s="1"/>
  <c r="E22" i="39"/>
  <c r="C22" i="39"/>
  <c r="D22" i="39" s="1"/>
  <c r="E21" i="39"/>
  <c r="C21" i="39"/>
  <c r="D21" i="39" s="1"/>
  <c r="E20" i="39"/>
  <c r="C20" i="39"/>
  <c r="D20" i="39" s="1"/>
  <c r="F19" i="39"/>
  <c r="F18" i="39" s="1"/>
  <c r="E19" i="39"/>
  <c r="C19" i="39"/>
  <c r="D19" i="39" s="1"/>
  <c r="E18" i="39"/>
  <c r="C18" i="39"/>
  <c r="E16" i="39"/>
  <c r="C16" i="39"/>
  <c r="D16" i="39" s="1"/>
  <c r="F15" i="39"/>
  <c r="F14" i="39" s="1"/>
  <c r="E15" i="39"/>
  <c r="C15" i="39"/>
  <c r="E14" i="39"/>
  <c r="C14" i="39"/>
  <c r="D14" i="39" s="1"/>
  <c r="E12" i="39"/>
  <c r="C12" i="39"/>
  <c r="D12" i="39" s="1"/>
  <c r="E11" i="39"/>
  <c r="C11" i="39"/>
  <c r="D11" i="39" s="1"/>
  <c r="F10" i="39"/>
  <c r="F9" i="39" s="1"/>
  <c r="E10" i="39"/>
  <c r="C10" i="39"/>
  <c r="E9" i="39"/>
  <c r="C9" i="39"/>
  <c r="D9" i="39" s="1"/>
  <c r="E7" i="39"/>
  <c r="C7" i="39"/>
  <c r="D7" i="39" s="1"/>
  <c r="B5" i="39"/>
  <c r="A3" i="39"/>
  <c r="F61" i="38"/>
  <c r="E61" i="38"/>
  <c r="C61" i="38"/>
  <c r="G61" i="38" s="1"/>
  <c r="F60" i="38"/>
  <c r="E60" i="38"/>
  <c r="C60" i="38"/>
  <c r="D60" i="38" s="1"/>
  <c r="F59" i="38"/>
  <c r="E59" i="38"/>
  <c r="C59" i="38"/>
  <c r="G59" i="38" s="1"/>
  <c r="F58" i="38"/>
  <c r="E58" i="38"/>
  <c r="C58" i="38"/>
  <c r="D58" i="38" s="1"/>
  <c r="E56" i="38"/>
  <c r="C56" i="38"/>
  <c r="D56" i="38" s="1"/>
  <c r="E53" i="38"/>
  <c r="C53" i="38"/>
  <c r="D53" i="38" s="1"/>
  <c r="E52" i="38"/>
  <c r="C52" i="38"/>
  <c r="D52" i="38" s="1"/>
  <c r="E50" i="38"/>
  <c r="C50" i="38"/>
  <c r="D50" i="38" s="1"/>
  <c r="C48" i="38"/>
  <c r="D48" i="38" s="1"/>
  <c r="F47" i="38"/>
  <c r="E47" i="38"/>
  <c r="C47" i="38"/>
  <c r="G47" i="38" s="1"/>
  <c r="F46" i="38"/>
  <c r="E46" i="38"/>
  <c r="C46" i="38"/>
  <c r="D46" i="38" s="1"/>
  <c r="F45" i="38"/>
  <c r="E45" i="38"/>
  <c r="C45" i="38"/>
  <c r="D45" i="38" s="1"/>
  <c r="E43" i="38"/>
  <c r="C43" i="38"/>
  <c r="D43" i="38" s="1"/>
  <c r="C41" i="38"/>
  <c r="D41" i="38" s="1"/>
  <c r="E40" i="38"/>
  <c r="C40" i="38"/>
  <c r="D40" i="38" s="1"/>
  <c r="E39" i="38"/>
  <c r="C39" i="38"/>
  <c r="D39" i="38" s="1"/>
  <c r="E38" i="38"/>
  <c r="C38" i="38"/>
  <c r="D38" i="38" s="1"/>
  <c r="E37" i="38"/>
  <c r="C37" i="38"/>
  <c r="D37" i="38" s="1"/>
  <c r="E36" i="38"/>
  <c r="C36" i="38"/>
  <c r="D36" i="38" s="1"/>
  <c r="E35" i="38"/>
  <c r="C35" i="38"/>
  <c r="D35" i="38" s="1"/>
  <c r="E34" i="38"/>
  <c r="C34" i="38"/>
  <c r="D34" i="38" s="1"/>
  <c r="E33" i="38"/>
  <c r="C33" i="38"/>
  <c r="D33" i="38" s="1"/>
  <c r="E32" i="38"/>
  <c r="C32" i="38"/>
  <c r="D32" i="38" s="1"/>
  <c r="E30" i="38"/>
  <c r="C30" i="38"/>
  <c r="D30" i="38" s="1"/>
  <c r="C28" i="38"/>
  <c r="D28" i="38" s="1"/>
  <c r="F26" i="38"/>
  <c r="E26" i="38"/>
  <c r="C26" i="38"/>
  <c r="G26" i="38" s="1"/>
  <c r="F25" i="38"/>
  <c r="E25" i="38"/>
  <c r="C25" i="38"/>
  <c r="G25" i="38" s="1"/>
  <c r="F24" i="38"/>
  <c r="E24" i="38"/>
  <c r="C24" i="38"/>
  <c r="G24" i="38" s="1"/>
  <c r="F23" i="38"/>
  <c r="E23" i="38"/>
  <c r="C23" i="38"/>
  <c r="D23" i="38" s="1"/>
  <c r="F22" i="38"/>
  <c r="E22" i="38"/>
  <c r="C22" i="38"/>
  <c r="G22" i="38" s="1"/>
  <c r="F21" i="38"/>
  <c r="E21" i="38"/>
  <c r="C21" i="38"/>
  <c r="D21" i="38" s="1"/>
  <c r="F20" i="38"/>
  <c r="E20" i="38"/>
  <c r="C20" i="38"/>
  <c r="D20" i="38" s="1"/>
  <c r="F19" i="38"/>
  <c r="E19" i="38"/>
  <c r="C19" i="38"/>
  <c r="D19" i="38" s="1"/>
  <c r="F18" i="38"/>
  <c r="E18" i="38"/>
  <c r="C18" i="38"/>
  <c r="G18" i="38" s="1"/>
  <c r="F17" i="38"/>
  <c r="E17" i="38"/>
  <c r="C17" i="38"/>
  <c r="G17" i="38" s="1"/>
  <c r="E15" i="38"/>
  <c r="C15" i="38"/>
  <c r="D15" i="38" s="1"/>
  <c r="E14" i="38"/>
  <c r="C14" i="38"/>
  <c r="D14" i="38" s="1"/>
  <c r="E13" i="38"/>
  <c r="C13" i="38"/>
  <c r="D13" i="38" s="1"/>
  <c r="F12" i="38"/>
  <c r="E12" i="38"/>
  <c r="C12" i="38"/>
  <c r="D12" i="38" s="1"/>
  <c r="E10" i="38"/>
  <c r="C10" i="38"/>
  <c r="D10" i="38" s="1"/>
  <c r="F9" i="38"/>
  <c r="E9" i="38"/>
  <c r="C9" i="38"/>
  <c r="G9" i="38" s="1"/>
  <c r="F7" i="38"/>
  <c r="E7" i="38"/>
  <c r="C7" i="38"/>
  <c r="G7" i="38" s="1"/>
  <c r="B5" i="38"/>
  <c r="B4" i="38"/>
  <c r="A3" i="38"/>
  <c r="F61" i="37"/>
  <c r="E61" i="37"/>
  <c r="C61" i="37"/>
  <c r="G61" i="37" s="1"/>
  <c r="F60" i="37"/>
  <c r="E60" i="37"/>
  <c r="C60" i="37"/>
  <c r="D60" i="37" s="1"/>
  <c r="F59" i="37"/>
  <c r="E59" i="37"/>
  <c r="C59" i="37"/>
  <c r="G59" i="37" s="1"/>
  <c r="F58" i="37"/>
  <c r="E58" i="37"/>
  <c r="C58" i="37"/>
  <c r="D58" i="37" s="1"/>
  <c r="E56" i="37"/>
  <c r="C56" i="37"/>
  <c r="D56" i="37" s="1"/>
  <c r="E53" i="37"/>
  <c r="C53" i="37"/>
  <c r="D53" i="37" s="1"/>
  <c r="E52" i="37"/>
  <c r="C52" i="37"/>
  <c r="D52" i="37" s="1"/>
  <c r="E50" i="37"/>
  <c r="C50" i="37"/>
  <c r="D50" i="37" s="1"/>
  <c r="C48" i="37"/>
  <c r="D48" i="37" s="1"/>
  <c r="F47" i="37"/>
  <c r="E47" i="37"/>
  <c r="C47" i="37"/>
  <c r="D47" i="37" s="1"/>
  <c r="F46" i="37"/>
  <c r="E46" i="37"/>
  <c r="C46" i="37"/>
  <c r="G46" i="37" s="1"/>
  <c r="F45" i="37"/>
  <c r="E45" i="37"/>
  <c r="C45" i="37"/>
  <c r="D45" i="37" s="1"/>
  <c r="E43" i="37"/>
  <c r="C43" i="37"/>
  <c r="D43" i="37" s="1"/>
  <c r="C41" i="37"/>
  <c r="D41" i="37" s="1"/>
  <c r="E40" i="37"/>
  <c r="C40" i="37"/>
  <c r="D40" i="37" s="1"/>
  <c r="E39" i="37"/>
  <c r="C39" i="37"/>
  <c r="D39" i="37" s="1"/>
  <c r="E38" i="37"/>
  <c r="C38" i="37"/>
  <c r="D38" i="37" s="1"/>
  <c r="E37" i="37"/>
  <c r="C37" i="37"/>
  <c r="D37" i="37" s="1"/>
  <c r="E36" i="37"/>
  <c r="C36" i="37"/>
  <c r="D36" i="37" s="1"/>
  <c r="E35" i="37"/>
  <c r="C35" i="37"/>
  <c r="D35" i="37" s="1"/>
  <c r="E34" i="37"/>
  <c r="C34" i="37"/>
  <c r="D34" i="37" s="1"/>
  <c r="E33" i="37"/>
  <c r="C33" i="37"/>
  <c r="D33" i="37" s="1"/>
  <c r="E32" i="37"/>
  <c r="C32" i="37"/>
  <c r="D32" i="37" s="1"/>
  <c r="E30" i="37"/>
  <c r="C30" i="37"/>
  <c r="D30" i="37" s="1"/>
  <c r="C28" i="37"/>
  <c r="D28" i="37" s="1"/>
  <c r="F26" i="37"/>
  <c r="E26" i="37"/>
  <c r="C26" i="37"/>
  <c r="D26" i="37" s="1"/>
  <c r="F25" i="37"/>
  <c r="E25" i="37"/>
  <c r="C25" i="37"/>
  <c r="G25" i="37" s="1"/>
  <c r="F24" i="37"/>
  <c r="E24" i="37"/>
  <c r="C24" i="37"/>
  <c r="G24" i="37" s="1"/>
  <c r="F23" i="37"/>
  <c r="E23" i="37"/>
  <c r="C23" i="37"/>
  <c r="D23" i="37" s="1"/>
  <c r="F22" i="37"/>
  <c r="E22" i="37"/>
  <c r="C22" i="37"/>
  <c r="D22" i="37" s="1"/>
  <c r="F21" i="37"/>
  <c r="E21" i="37"/>
  <c r="C21" i="37"/>
  <c r="D21" i="37" s="1"/>
  <c r="F20" i="37"/>
  <c r="E20" i="37"/>
  <c r="C20" i="37"/>
  <c r="G20" i="37" s="1"/>
  <c r="F19" i="37"/>
  <c r="E19" i="37"/>
  <c r="C19" i="37"/>
  <c r="G19" i="37" s="1"/>
  <c r="F18" i="37"/>
  <c r="E18" i="37"/>
  <c r="C18" i="37"/>
  <c r="D18" i="37" s="1"/>
  <c r="F17" i="37"/>
  <c r="E17" i="37"/>
  <c r="C17" i="37"/>
  <c r="G17" i="37" s="1"/>
  <c r="E15" i="37"/>
  <c r="C15" i="37"/>
  <c r="D15" i="37" s="1"/>
  <c r="E14" i="37"/>
  <c r="C14" i="37"/>
  <c r="D14" i="37" s="1"/>
  <c r="E13" i="37"/>
  <c r="C13" i="37"/>
  <c r="D13" i="37" s="1"/>
  <c r="F12" i="37"/>
  <c r="E12" i="37"/>
  <c r="C12" i="37"/>
  <c r="G12" i="37" s="1"/>
  <c r="E10" i="37"/>
  <c r="C10" i="37"/>
  <c r="D10" i="37" s="1"/>
  <c r="F9" i="37"/>
  <c r="E9" i="37"/>
  <c r="C9" i="37"/>
  <c r="G9" i="37" s="1"/>
  <c r="F7" i="37"/>
  <c r="E7" i="37"/>
  <c r="C7" i="37"/>
  <c r="D7" i="37" s="1"/>
  <c r="B5" i="37"/>
  <c r="B4" i="37"/>
  <c r="A3" i="37"/>
  <c r="D32" i="40" l="1"/>
  <c r="G32" i="40"/>
  <c r="G31" i="40" s="1"/>
  <c r="D19" i="40"/>
  <c r="G19" i="40"/>
  <c r="G18" i="40" s="1"/>
  <c r="G10" i="40"/>
  <c r="G9" i="40" s="1"/>
  <c r="G15" i="40"/>
  <c r="G14" i="40" s="1"/>
  <c r="G63" i="40"/>
  <c r="G62" i="40" s="1"/>
  <c r="D62" i="40"/>
  <c r="G69" i="40"/>
  <c r="G68" i="40" s="1"/>
  <c r="G26" i="39"/>
  <c r="G25" i="39" s="1"/>
  <c r="G63" i="39"/>
  <c r="G62" i="39" s="1"/>
  <c r="G32" i="39"/>
  <c r="G31" i="39" s="1"/>
  <c r="G10" i="39"/>
  <c r="G9" i="39" s="1"/>
  <c r="G15" i="39"/>
  <c r="G14" i="39" s="1"/>
  <c r="G69" i="39"/>
  <c r="G68" i="39" s="1"/>
  <c r="G58" i="38"/>
  <c r="G21" i="38"/>
  <c r="G58" i="37"/>
  <c r="G47" i="40"/>
  <c r="G46" i="40" s="1"/>
  <c r="G52" i="40"/>
  <c r="G51" i="40" s="1"/>
  <c r="G56" i="40"/>
  <c r="G55" i="40" s="1"/>
  <c r="G26" i="40"/>
  <c r="G25" i="40" s="1"/>
  <c r="D62" i="39"/>
  <c r="D32" i="39"/>
  <c r="G19" i="39"/>
  <c r="G18" i="39" s="1"/>
  <c r="G47" i="39"/>
  <c r="G46" i="39" s="1"/>
  <c r="G52" i="39"/>
  <c r="G51" i="39" s="1"/>
  <c r="G56" i="39"/>
  <c r="G55" i="39" s="1"/>
  <c r="D10" i="40"/>
  <c r="D15" i="40"/>
  <c r="D18" i="40"/>
  <c r="D31" i="40"/>
  <c r="D47" i="40"/>
  <c r="D55" i="40"/>
  <c r="D68" i="40"/>
  <c r="D26" i="40"/>
  <c r="D51" i="40"/>
  <c r="D10" i="39"/>
  <c r="D15" i="39"/>
  <c r="D18" i="39"/>
  <c r="D31" i="39"/>
  <c r="D47" i="39"/>
  <c r="D55" i="39"/>
  <c r="D68" i="39"/>
  <c r="D27" i="39"/>
  <c r="D51" i="39"/>
  <c r="G19" i="38"/>
  <c r="D18" i="38"/>
  <c r="G12" i="38"/>
  <c r="D22" i="38"/>
  <c r="D7" i="38"/>
  <c r="G20" i="38"/>
  <c r="G45" i="38"/>
  <c r="D9" i="38"/>
  <c r="D26" i="38"/>
  <c r="G46" i="38"/>
  <c r="G22" i="37"/>
  <c r="G45" i="37"/>
  <c r="G47" i="37"/>
  <c r="D59" i="37"/>
  <c r="D19" i="37"/>
  <c r="D46" i="37"/>
  <c r="D20" i="37"/>
  <c r="G21" i="37"/>
  <c r="D17" i="38"/>
  <c r="D25" i="38"/>
  <c r="G23" i="38"/>
  <c r="D47" i="38"/>
  <c r="D59" i="38"/>
  <c r="G60" i="38"/>
  <c r="D24" i="38"/>
  <c r="D61" i="38"/>
  <c r="G7" i="37"/>
  <c r="D17" i="37"/>
  <c r="G18" i="37"/>
  <c r="D25" i="37"/>
  <c r="G26" i="37"/>
  <c r="G23" i="37"/>
  <c r="G60" i="37"/>
  <c r="D9" i="37"/>
  <c r="D12" i="37"/>
  <c r="D24" i="37"/>
  <c r="D61" i="37"/>
  <c r="E123" i="36"/>
  <c r="C123" i="36"/>
  <c r="D123" i="36" s="1"/>
  <c r="E119" i="36"/>
  <c r="C119" i="36"/>
  <c r="D119" i="36" s="1"/>
  <c r="E118" i="36"/>
  <c r="C118" i="36"/>
  <c r="D118" i="36" s="1"/>
  <c r="E115" i="36"/>
  <c r="C115" i="36"/>
  <c r="D115" i="36" s="1"/>
  <c r="E114" i="36"/>
  <c r="C114" i="36"/>
  <c r="D114" i="36" s="1"/>
  <c r="E111" i="36"/>
  <c r="C111" i="36"/>
  <c r="D111" i="36" s="1"/>
  <c r="E110" i="36"/>
  <c r="C110" i="36"/>
  <c r="D110" i="36" s="1"/>
  <c r="E109" i="36"/>
  <c r="C109" i="36"/>
  <c r="D109" i="36" s="1"/>
  <c r="C104" i="36"/>
  <c r="D104" i="36" s="1"/>
  <c r="E103" i="36"/>
  <c r="C103" i="36"/>
  <c r="D103" i="36" s="1"/>
  <c r="E102" i="36"/>
  <c r="C102" i="36"/>
  <c r="D102" i="36" s="1"/>
  <c r="E101" i="36"/>
  <c r="C101" i="36"/>
  <c r="D101" i="36" s="1"/>
  <c r="E100" i="36"/>
  <c r="C100" i="36"/>
  <c r="D100" i="36" s="1"/>
  <c r="E99" i="36"/>
  <c r="C99" i="36"/>
  <c r="D99" i="36" s="1"/>
  <c r="F98" i="36"/>
  <c r="F97" i="36" s="1"/>
  <c r="E98" i="36"/>
  <c r="C98" i="36"/>
  <c r="E97" i="36"/>
  <c r="C97" i="36"/>
  <c r="D97" i="36" s="1"/>
  <c r="C95" i="36"/>
  <c r="D95" i="36" s="1"/>
  <c r="E94" i="36"/>
  <c r="C94" i="36"/>
  <c r="D94" i="36" s="1"/>
  <c r="E93" i="36"/>
  <c r="C93" i="36"/>
  <c r="D93" i="36" s="1"/>
  <c r="E92" i="36"/>
  <c r="C92" i="36"/>
  <c r="D92" i="36" s="1"/>
  <c r="E91" i="36"/>
  <c r="C91" i="36"/>
  <c r="D91" i="36" s="1"/>
  <c r="F90" i="36"/>
  <c r="F89" i="36" s="1"/>
  <c r="E90" i="36"/>
  <c r="C90" i="36"/>
  <c r="E89" i="36"/>
  <c r="C89" i="36"/>
  <c r="D89" i="36" s="1"/>
  <c r="E87" i="36"/>
  <c r="C87" i="36"/>
  <c r="D87" i="36" s="1"/>
  <c r="E86" i="36"/>
  <c r="C86" i="36"/>
  <c r="D86" i="36" s="1"/>
  <c r="F85" i="36"/>
  <c r="F84" i="36" s="1"/>
  <c r="E85" i="36"/>
  <c r="C85" i="36"/>
  <c r="E84" i="36"/>
  <c r="C84" i="36"/>
  <c r="D84" i="36" s="1"/>
  <c r="E82" i="36"/>
  <c r="C82" i="36"/>
  <c r="D82" i="36" s="1"/>
  <c r="E79" i="36"/>
  <c r="C79" i="36"/>
  <c r="D79" i="36" s="1"/>
  <c r="E78" i="36"/>
  <c r="C78" i="36"/>
  <c r="D78" i="36" s="1"/>
  <c r="E77" i="36"/>
  <c r="C77" i="36"/>
  <c r="D77" i="36" s="1"/>
  <c r="E76" i="36"/>
  <c r="C76" i="36"/>
  <c r="D76" i="36" s="1"/>
  <c r="E75" i="36"/>
  <c r="C75" i="36"/>
  <c r="D75" i="36" s="1"/>
  <c r="F74" i="36"/>
  <c r="F73" i="36" s="1"/>
  <c r="E74" i="36"/>
  <c r="C74" i="36"/>
  <c r="D74" i="36" s="1"/>
  <c r="E73" i="36"/>
  <c r="C73" i="36"/>
  <c r="D73" i="36" s="1"/>
  <c r="C71" i="36"/>
  <c r="D71" i="36" s="1"/>
  <c r="E70" i="36"/>
  <c r="C70" i="36"/>
  <c r="D70" i="36" s="1"/>
  <c r="E69" i="36"/>
  <c r="C69" i="36"/>
  <c r="D69" i="36" s="1"/>
  <c r="E68" i="36"/>
  <c r="C68" i="36"/>
  <c r="D68" i="36" s="1"/>
  <c r="E67" i="36"/>
  <c r="C67" i="36"/>
  <c r="D67" i="36" s="1"/>
  <c r="F66" i="36"/>
  <c r="F65" i="36" s="1"/>
  <c r="E66" i="36"/>
  <c r="C66" i="36"/>
  <c r="D66" i="36" s="1"/>
  <c r="E65" i="36"/>
  <c r="C65" i="36"/>
  <c r="D65" i="36" s="1"/>
  <c r="E63" i="36"/>
  <c r="C63" i="36"/>
  <c r="D63" i="36" s="1"/>
  <c r="F62" i="36"/>
  <c r="F60" i="36" s="1"/>
  <c r="E62" i="36"/>
  <c r="C62" i="36"/>
  <c r="D62" i="36" s="1"/>
  <c r="F61" i="36"/>
  <c r="F59" i="36" s="1"/>
  <c r="E61" i="36"/>
  <c r="C61" i="36"/>
  <c r="D61" i="36" s="1"/>
  <c r="E60" i="36"/>
  <c r="C60" i="36"/>
  <c r="D60" i="36" s="1"/>
  <c r="E59" i="36"/>
  <c r="C59" i="36"/>
  <c r="D59" i="36" s="1"/>
  <c r="E57" i="36"/>
  <c r="C57" i="36"/>
  <c r="D57" i="36" s="1"/>
  <c r="E51" i="36"/>
  <c r="C51" i="36"/>
  <c r="D51" i="36" s="1"/>
  <c r="F50" i="36"/>
  <c r="F49" i="36" s="1"/>
  <c r="E50" i="36"/>
  <c r="C50" i="36"/>
  <c r="E49" i="36"/>
  <c r="C49" i="36"/>
  <c r="C47" i="36"/>
  <c r="D47" i="36" s="1"/>
  <c r="E46" i="36"/>
  <c r="C46" i="36"/>
  <c r="D46" i="36" s="1"/>
  <c r="E45" i="36"/>
  <c r="C45" i="36"/>
  <c r="D45" i="36" s="1"/>
  <c r="E44" i="36"/>
  <c r="C44" i="36"/>
  <c r="D44" i="36" s="1"/>
  <c r="E43" i="36"/>
  <c r="C43" i="36"/>
  <c r="D43" i="36" s="1"/>
  <c r="E42" i="36"/>
  <c r="C42" i="36"/>
  <c r="D42" i="36" s="1"/>
  <c r="F41" i="36"/>
  <c r="F40" i="36" s="1"/>
  <c r="E41" i="36"/>
  <c r="C41" i="36"/>
  <c r="D41" i="36" s="1"/>
  <c r="E40" i="36"/>
  <c r="C40" i="36"/>
  <c r="D40" i="36" s="1"/>
  <c r="E38" i="36"/>
  <c r="C38" i="36"/>
  <c r="D38" i="36" s="1"/>
  <c r="F37" i="36"/>
  <c r="F36" i="36" s="1"/>
  <c r="E37" i="36"/>
  <c r="C37" i="36"/>
  <c r="D37" i="36" s="1"/>
  <c r="E36" i="36"/>
  <c r="C36" i="36"/>
  <c r="D34" i="36"/>
  <c r="E33" i="36"/>
  <c r="C33" i="36"/>
  <c r="D33" i="36" s="1"/>
  <c r="E32" i="36"/>
  <c r="C32" i="36"/>
  <c r="D32" i="36" s="1"/>
  <c r="E31" i="36"/>
  <c r="C31" i="36"/>
  <c r="D31" i="36" s="1"/>
  <c r="E30" i="36"/>
  <c r="C30" i="36"/>
  <c r="D30" i="36" s="1"/>
  <c r="F29" i="36"/>
  <c r="F28" i="36" s="1"/>
  <c r="E29" i="36"/>
  <c r="C29" i="36"/>
  <c r="D29" i="36" s="1"/>
  <c r="E28" i="36"/>
  <c r="C28" i="36"/>
  <c r="E26" i="36"/>
  <c r="C26" i="36"/>
  <c r="D26" i="36" s="1"/>
  <c r="H24" i="36"/>
  <c r="E24" i="36"/>
  <c r="C24" i="36"/>
  <c r="I24" i="36" s="1"/>
  <c r="H22" i="36"/>
  <c r="E22" i="36"/>
  <c r="C22" i="36"/>
  <c r="D22" i="36" s="1"/>
  <c r="F21" i="36"/>
  <c r="F20" i="36" s="1"/>
  <c r="E21" i="36"/>
  <c r="C21" i="36"/>
  <c r="I21" i="36" s="1"/>
  <c r="E20" i="36"/>
  <c r="C20" i="36"/>
  <c r="I20" i="36" s="1"/>
  <c r="E18" i="36"/>
  <c r="C18" i="36"/>
  <c r="D18" i="36" s="1"/>
  <c r="C16" i="36"/>
  <c r="D16" i="36" s="1"/>
  <c r="C15" i="36"/>
  <c r="D15" i="36" s="1"/>
  <c r="E14" i="36"/>
  <c r="C14" i="36"/>
  <c r="D14" i="36" s="1"/>
  <c r="E13" i="36"/>
  <c r="C13" i="36"/>
  <c r="E12" i="36"/>
  <c r="C12" i="36"/>
  <c r="D12" i="36" s="1"/>
  <c r="E11" i="36"/>
  <c r="C11" i="36"/>
  <c r="D11" i="36" s="1"/>
  <c r="F10" i="36"/>
  <c r="F9" i="36" s="1"/>
  <c r="E10" i="36"/>
  <c r="C10" i="36"/>
  <c r="D10" i="36" s="1"/>
  <c r="E9" i="36"/>
  <c r="C9" i="36"/>
  <c r="D9" i="36" s="1"/>
  <c r="E7" i="36"/>
  <c r="C7" i="36"/>
  <c r="D7" i="36" s="1"/>
  <c r="F98" i="35"/>
  <c r="F97" i="35" s="1"/>
  <c r="F90" i="35"/>
  <c r="F89" i="35" s="1"/>
  <c r="F85" i="35"/>
  <c r="F84" i="35" s="1"/>
  <c r="F74" i="35"/>
  <c r="F73" i="35" s="1"/>
  <c r="F66" i="35"/>
  <c r="F65" i="35" s="1"/>
  <c r="F62" i="35"/>
  <c r="F60" i="35" s="1"/>
  <c r="F61" i="35"/>
  <c r="F59" i="35" s="1"/>
  <c r="F50" i="35"/>
  <c r="F49" i="35" s="1"/>
  <c r="F41" i="35"/>
  <c r="F40" i="35" s="1"/>
  <c r="F37" i="35"/>
  <c r="F36" i="35" s="1"/>
  <c r="F29" i="35"/>
  <c r="F28" i="35" s="1"/>
  <c r="I24" i="35"/>
  <c r="H22" i="35"/>
  <c r="H21" i="35"/>
  <c r="F21" i="35"/>
  <c r="F20" i="35" s="1"/>
  <c r="I21" i="35"/>
  <c r="H20" i="35"/>
  <c r="F10" i="35"/>
  <c r="F9" i="35" s="1"/>
  <c r="G50" i="36" l="1"/>
  <c r="G49" i="36" s="1"/>
  <c r="D20" i="36"/>
  <c r="D21" i="36"/>
  <c r="G61" i="35"/>
  <c r="G59" i="35" s="1"/>
  <c r="G90" i="35"/>
  <c r="G89" i="35" s="1"/>
  <c r="G62" i="36"/>
  <c r="G60" i="36" s="1"/>
  <c r="G90" i="36"/>
  <c r="G89" i="36" s="1"/>
  <c r="D50" i="36"/>
  <c r="G21" i="36"/>
  <c r="G20" i="36" s="1"/>
  <c r="G37" i="36"/>
  <c r="G36" i="36" s="1"/>
  <c r="G61" i="36"/>
  <c r="G59" i="36" s="1"/>
  <c r="G62" i="35"/>
  <c r="G60" i="35" s="1"/>
  <c r="G98" i="35"/>
  <c r="G97" i="35" s="1"/>
  <c r="G66" i="35"/>
  <c r="G65" i="35" s="1"/>
  <c r="G66" i="36"/>
  <c r="G65" i="36" s="1"/>
  <c r="G98" i="36"/>
  <c r="G97" i="36" s="1"/>
  <c r="G85" i="36"/>
  <c r="G84" i="36" s="1"/>
  <c r="G10" i="36"/>
  <c r="G9" i="36" s="1"/>
  <c r="G74" i="36"/>
  <c r="G73" i="36" s="1"/>
  <c r="G74" i="35"/>
  <c r="G73" i="35" s="1"/>
  <c r="G41" i="35"/>
  <c r="G40" i="35" s="1"/>
  <c r="G85" i="35"/>
  <c r="G84" i="35" s="1"/>
  <c r="G21" i="35"/>
  <c r="G20" i="35" s="1"/>
  <c r="G41" i="36"/>
  <c r="G40" i="36" s="1"/>
  <c r="I22" i="36"/>
  <c r="D13" i="36"/>
  <c r="D28" i="36"/>
  <c r="D49" i="36"/>
  <c r="G29" i="36"/>
  <c r="G28" i="36" s="1"/>
  <c r="D36" i="36"/>
  <c r="D85" i="36"/>
  <c r="D90" i="36"/>
  <c r="D98" i="36"/>
  <c r="D24" i="36"/>
  <c r="I22" i="35"/>
  <c r="G29" i="35"/>
  <c r="G28" i="35" s="1"/>
  <c r="G37" i="35"/>
  <c r="G36" i="35" s="1"/>
  <c r="G50" i="35"/>
  <c r="G49" i="35" s="1"/>
  <c r="G10" i="35"/>
  <c r="G9" i="35" s="1"/>
  <c r="I20" i="35"/>
  <c r="B4" i="1" l="1"/>
  <c r="B4" i="45" s="1"/>
  <c r="B4" i="46" s="1"/>
  <c r="B5" i="1"/>
  <c r="B5" i="45" s="1"/>
  <c r="B5" i="46" s="1"/>
  <c r="H24" i="14" l="1"/>
  <c r="C110" i="14" l="1"/>
  <c r="D7" i="14" l="1"/>
  <c r="F74" i="14"/>
  <c r="F37" i="14"/>
  <c r="F29" i="14"/>
  <c r="F21" i="14"/>
  <c r="F10" i="14"/>
  <c r="F9" i="14" s="1"/>
  <c r="H20" i="14"/>
  <c r="A3" i="1" l="1"/>
  <c r="A3" i="45" s="1"/>
  <c r="A3" i="46" s="1"/>
  <c r="C80" i="14" l="1"/>
  <c r="F73" i="14"/>
  <c r="E32" i="1" l="1"/>
  <c r="E10" i="1"/>
  <c r="E12" i="1"/>
  <c r="E13" i="1"/>
  <c r="E14" i="1"/>
  <c r="E15" i="1"/>
  <c r="E17" i="1"/>
  <c r="E18" i="1"/>
  <c r="E19" i="1"/>
  <c r="E20" i="1"/>
  <c r="E21" i="1"/>
  <c r="E22" i="1"/>
  <c r="E23" i="1"/>
  <c r="E24" i="1"/>
  <c r="E25" i="1"/>
  <c r="E26" i="1"/>
  <c r="E66" i="14"/>
  <c r="E67" i="14"/>
  <c r="E68" i="14"/>
  <c r="E69" i="14"/>
  <c r="E70" i="14"/>
  <c r="E59" i="14"/>
  <c r="E60" i="14"/>
  <c r="E50" i="14"/>
  <c r="E51" i="14"/>
  <c r="E40" i="14"/>
  <c r="E42" i="14"/>
  <c r="E43" i="14"/>
  <c r="E44" i="14"/>
  <c r="E45" i="14"/>
  <c r="E46" i="14"/>
  <c r="E48" i="24" l="1"/>
  <c r="C10" i="14" l="1"/>
  <c r="E23" i="24" l="1"/>
  <c r="E7" i="1" l="1"/>
  <c r="C71" i="14" l="1"/>
  <c r="D71" i="14" s="1"/>
  <c r="C114" i="14" l="1"/>
  <c r="D114" i="14" s="1"/>
  <c r="E114" i="14"/>
  <c r="C115" i="14"/>
  <c r="D115" i="14" s="1"/>
  <c r="E115" i="14"/>
  <c r="C118" i="14"/>
  <c r="D118" i="14" s="1"/>
  <c r="E118" i="14"/>
  <c r="C119" i="14"/>
  <c r="D119" i="14" s="1"/>
  <c r="E119" i="14"/>
  <c r="C123" i="14"/>
  <c r="D123" i="14" s="1"/>
  <c r="E123" i="14"/>
  <c r="E14" i="14" l="1"/>
  <c r="E10" i="14"/>
  <c r="E11" i="14"/>
  <c r="E12" i="14"/>
  <c r="E13" i="14"/>
  <c r="E18" i="14"/>
  <c r="E20" i="14"/>
  <c r="E21" i="14"/>
  <c r="E24" i="14"/>
  <c r="E26" i="14"/>
  <c r="E28" i="14"/>
  <c r="E29" i="14"/>
  <c r="E30" i="14"/>
  <c r="E31" i="14"/>
  <c r="E32" i="14"/>
  <c r="E37" i="14"/>
  <c r="E38" i="14"/>
  <c r="E49" i="14"/>
  <c r="E57" i="14"/>
  <c r="E61" i="14"/>
  <c r="E62" i="14"/>
  <c r="E63" i="14"/>
  <c r="E65" i="14"/>
  <c r="E73" i="14"/>
  <c r="E74" i="14"/>
  <c r="E75" i="14"/>
  <c r="E76" i="14"/>
  <c r="E77" i="14"/>
  <c r="E78" i="14"/>
  <c r="E79" i="14"/>
  <c r="E82" i="14"/>
  <c r="E84" i="14"/>
  <c r="E85" i="14"/>
  <c r="E86" i="14"/>
  <c r="E87" i="14"/>
  <c r="E89" i="14"/>
  <c r="E90" i="14"/>
  <c r="E91" i="14"/>
  <c r="E92" i="14"/>
  <c r="E93" i="14"/>
  <c r="E94" i="14"/>
  <c r="E97" i="14"/>
  <c r="E98" i="14"/>
  <c r="E99" i="14"/>
  <c r="E100" i="14"/>
  <c r="E101" i="14"/>
  <c r="E102" i="14"/>
  <c r="E103" i="14"/>
  <c r="E109" i="14"/>
  <c r="E110" i="14"/>
  <c r="E111" i="14"/>
  <c r="E30" i="1"/>
  <c r="E33" i="1"/>
  <c r="E34" i="1"/>
  <c r="E35" i="1"/>
  <c r="E36" i="1"/>
  <c r="E37" i="1"/>
  <c r="E38" i="1"/>
  <c r="E39" i="1"/>
  <c r="E40" i="1"/>
  <c r="E26" i="24"/>
  <c r="E28" i="24"/>
  <c r="E30" i="24"/>
  <c r="E31" i="24"/>
  <c r="E32" i="24"/>
  <c r="E33" i="24"/>
  <c r="E34" i="24"/>
  <c r="E35" i="24"/>
  <c r="E36" i="24"/>
  <c r="E37" i="24"/>
  <c r="E38" i="24"/>
  <c r="C28" i="24"/>
  <c r="D28" i="24" s="1"/>
  <c r="C38" i="24"/>
  <c r="D38" i="24" s="1"/>
  <c r="C37" i="24"/>
  <c r="D37" i="24" s="1"/>
  <c r="C36" i="24"/>
  <c r="D36" i="24" s="1"/>
  <c r="C35" i="24"/>
  <c r="D35" i="24" s="1"/>
  <c r="C34" i="24"/>
  <c r="D34" i="24" s="1"/>
  <c r="C33" i="24"/>
  <c r="D33" i="24" s="1"/>
  <c r="C32" i="24"/>
  <c r="D32" i="24" s="1"/>
  <c r="C31" i="24"/>
  <c r="D31" i="24" s="1"/>
  <c r="C30" i="24"/>
  <c r="D30" i="24" s="1"/>
  <c r="C32" i="1" l="1"/>
  <c r="D32" i="1" s="1"/>
  <c r="C41" i="1"/>
  <c r="D41" i="1" s="1"/>
  <c r="C40" i="1"/>
  <c r="D40" i="1" s="1"/>
  <c r="C39" i="1"/>
  <c r="D39" i="1" s="1"/>
  <c r="C38" i="1"/>
  <c r="D38" i="1" s="1"/>
  <c r="C37" i="1"/>
  <c r="D37" i="1" s="1"/>
  <c r="C36" i="1"/>
  <c r="D36" i="1" s="1"/>
  <c r="C35" i="1"/>
  <c r="D35" i="1" s="1"/>
  <c r="C34" i="1"/>
  <c r="D34" i="1" s="1"/>
  <c r="C33" i="1"/>
  <c r="D33" i="1" s="1"/>
  <c r="C30" i="1"/>
  <c r="D30" i="1" s="1"/>
  <c r="F69" i="22" l="1"/>
  <c r="F68" i="22" s="1"/>
  <c r="F63" i="22"/>
  <c r="F62" i="22" s="1"/>
  <c r="F56" i="22"/>
  <c r="F55" i="22" s="1"/>
  <c r="F52" i="22"/>
  <c r="F51" i="22" s="1"/>
  <c r="F47" i="22"/>
  <c r="F46" i="22" s="1"/>
  <c r="F32" i="22"/>
  <c r="F31" i="22" s="1"/>
  <c r="F26" i="22"/>
  <c r="F25" i="22" s="1"/>
  <c r="F19" i="22"/>
  <c r="F18" i="22" s="1"/>
  <c r="F15" i="22"/>
  <c r="F14" i="22" s="1"/>
  <c r="F10" i="22"/>
  <c r="F9" i="22" s="1"/>
  <c r="F61" i="1"/>
  <c r="F60" i="1"/>
  <c r="F59" i="1"/>
  <c r="F58" i="1"/>
  <c r="F47" i="1"/>
  <c r="F45" i="1"/>
  <c r="F19" i="1"/>
  <c r="F20" i="1"/>
  <c r="F21" i="1"/>
  <c r="F22" i="1"/>
  <c r="F23" i="1"/>
  <c r="F24" i="1"/>
  <c r="F25" i="1"/>
  <c r="F26" i="1"/>
  <c r="F18" i="1"/>
  <c r="F17" i="1"/>
  <c r="F12" i="1"/>
  <c r="F9" i="1"/>
  <c r="F7" i="1"/>
  <c r="H22" i="14"/>
  <c r="H21" i="14"/>
  <c r="F98" i="14"/>
  <c r="F97" i="14" s="1"/>
  <c r="F90" i="14"/>
  <c r="F89" i="14" s="1"/>
  <c r="F85" i="14"/>
  <c r="F84" i="14" s="1"/>
  <c r="F66" i="14"/>
  <c r="F65" i="14" s="1"/>
  <c r="F61" i="14"/>
  <c r="F59" i="14" s="1"/>
  <c r="F62" i="14"/>
  <c r="F60" i="14" s="1"/>
  <c r="F50" i="14"/>
  <c r="F49" i="14" s="1"/>
  <c r="F36" i="14"/>
  <c r="F20" i="14"/>
  <c r="F41" i="14"/>
  <c r="F40" i="14" s="1"/>
  <c r="F28" i="14"/>
  <c r="C12" i="24" l="1"/>
  <c r="C13" i="24"/>
  <c r="C69" i="22"/>
  <c r="D69" i="22" s="1"/>
  <c r="C70" i="22"/>
  <c r="D70" i="22" s="1"/>
  <c r="C71" i="22"/>
  <c r="D71" i="22" s="1"/>
  <c r="C72" i="22"/>
  <c r="D72" i="22" s="1"/>
  <c r="C20" i="22"/>
  <c r="D20" i="22" s="1"/>
  <c r="C21" i="22"/>
  <c r="D21" i="22" s="1"/>
  <c r="C22" i="22"/>
  <c r="D22" i="22" s="1"/>
  <c r="C23" i="22"/>
  <c r="D23" i="22" s="1"/>
  <c r="C56" i="22"/>
  <c r="D56" i="22" s="1"/>
  <c r="C57" i="22"/>
  <c r="D57" i="22" s="1"/>
  <c r="C58" i="22"/>
  <c r="D58" i="22" s="1"/>
  <c r="C59" i="22"/>
  <c r="D59" i="22" s="1"/>
  <c r="C33" i="22"/>
  <c r="D33" i="22" s="1"/>
  <c r="C34" i="22"/>
  <c r="D34" i="22" s="1"/>
  <c r="C35" i="22"/>
  <c r="D35" i="22" s="1"/>
  <c r="C36" i="22"/>
  <c r="D36" i="22" s="1"/>
  <c r="C99" i="14"/>
  <c r="C100" i="14"/>
  <c r="C101" i="14"/>
  <c r="C102" i="14"/>
  <c r="C103" i="14"/>
  <c r="C104" i="14"/>
  <c r="C91" i="14"/>
  <c r="C92" i="14"/>
  <c r="C93" i="14"/>
  <c r="C94" i="14"/>
  <c r="C95" i="14"/>
  <c r="C75" i="14"/>
  <c r="C76" i="14"/>
  <c r="C77" i="14"/>
  <c r="C78" i="14"/>
  <c r="C79" i="14"/>
  <c r="C67" i="14"/>
  <c r="C68" i="14"/>
  <c r="C69" i="14"/>
  <c r="C70" i="14"/>
  <c r="C34" i="14"/>
  <c r="D34" i="14" s="1"/>
  <c r="C30" i="14"/>
  <c r="C31" i="14"/>
  <c r="C32" i="14"/>
  <c r="C33" i="14"/>
  <c r="C11" i="14"/>
  <c r="C12" i="14"/>
  <c r="C13" i="14"/>
  <c r="C14" i="14"/>
  <c r="C15" i="14"/>
  <c r="C16" i="14"/>
  <c r="D16" i="14" s="1"/>
  <c r="G10" i="14" l="1"/>
  <c r="G9" i="14" s="1"/>
  <c r="C60" i="14"/>
  <c r="D11" i="14" l="1"/>
  <c r="D12" i="14"/>
  <c r="D13" i="14"/>
  <c r="D14" i="14"/>
  <c r="D15" i="14"/>
  <c r="C18" i="14"/>
  <c r="D18" i="14" s="1"/>
  <c r="C20" i="14"/>
  <c r="I20" i="14" s="1"/>
  <c r="C21" i="14"/>
  <c r="C22" i="14"/>
  <c r="C24" i="14"/>
  <c r="C26" i="14"/>
  <c r="D26" i="14" s="1"/>
  <c r="C28" i="14"/>
  <c r="D28" i="14" s="1"/>
  <c r="C29" i="14"/>
  <c r="D30" i="14"/>
  <c r="D31" i="14"/>
  <c r="D32" i="14"/>
  <c r="D33" i="14"/>
  <c r="C36" i="14"/>
  <c r="D36" i="14" s="1"/>
  <c r="C37" i="14"/>
  <c r="C38" i="14"/>
  <c r="D38" i="14" s="1"/>
  <c r="C40" i="14"/>
  <c r="D40" i="14" s="1"/>
  <c r="C41" i="14"/>
  <c r="C42" i="14"/>
  <c r="D42" i="14" s="1"/>
  <c r="C43" i="14"/>
  <c r="D43" i="14" s="1"/>
  <c r="C44" i="14"/>
  <c r="D44" i="14" s="1"/>
  <c r="C45" i="14"/>
  <c r="D45" i="14" s="1"/>
  <c r="C46" i="14"/>
  <c r="D46" i="14" s="1"/>
  <c r="C47" i="14"/>
  <c r="D47" i="14" s="1"/>
  <c r="C49" i="14"/>
  <c r="D49" i="14" s="1"/>
  <c r="C50" i="14"/>
  <c r="C51" i="14"/>
  <c r="D51" i="14" s="1"/>
  <c r="C57" i="14"/>
  <c r="D57" i="14" s="1"/>
  <c r="C59" i="14"/>
  <c r="D59" i="14" s="1"/>
  <c r="D60" i="14"/>
  <c r="C61" i="14"/>
  <c r="D61" i="14" s="1"/>
  <c r="C62" i="14"/>
  <c r="C63" i="14"/>
  <c r="C65" i="14"/>
  <c r="D65" i="14" s="1"/>
  <c r="C66" i="14"/>
  <c r="G66" i="14" s="1"/>
  <c r="D67" i="14"/>
  <c r="D68" i="14"/>
  <c r="D69" i="14"/>
  <c r="D70" i="14"/>
  <c r="C73" i="14"/>
  <c r="D73" i="14" s="1"/>
  <c r="C74" i="14"/>
  <c r="G74" i="14" s="1"/>
  <c r="D75" i="14"/>
  <c r="D76" i="14"/>
  <c r="D77" i="14"/>
  <c r="D78" i="14"/>
  <c r="D79" i="14"/>
  <c r="C82" i="14"/>
  <c r="D82" i="14" s="1"/>
  <c r="C84" i="14"/>
  <c r="D84" i="14" s="1"/>
  <c r="C85" i="14"/>
  <c r="C86" i="14"/>
  <c r="D86" i="14" s="1"/>
  <c r="C87" i="14"/>
  <c r="D87" i="14" s="1"/>
  <c r="C89" i="14"/>
  <c r="C90" i="14"/>
  <c r="D91" i="14"/>
  <c r="D92" i="14"/>
  <c r="D93" i="14"/>
  <c r="D94" i="14"/>
  <c r="D95" i="14"/>
  <c r="C97" i="14"/>
  <c r="D97" i="14" s="1"/>
  <c r="C98" i="14"/>
  <c r="D99" i="14"/>
  <c r="D100" i="14"/>
  <c r="D101" i="14"/>
  <c r="D102" i="14"/>
  <c r="D103" i="14"/>
  <c r="D104" i="14"/>
  <c r="C109" i="14"/>
  <c r="D109" i="14" s="1"/>
  <c r="D110" i="14"/>
  <c r="C111" i="14"/>
  <c r="D111" i="14" s="1"/>
  <c r="D24" i="14" l="1"/>
  <c r="I24" i="14"/>
  <c r="D89" i="14"/>
  <c r="D50" i="14"/>
  <c r="G50" i="14"/>
  <c r="G49" i="14" s="1"/>
  <c r="D22" i="14"/>
  <c r="I22" i="14"/>
  <c r="D41" i="14"/>
  <c r="G41" i="14"/>
  <c r="G40" i="14" s="1"/>
  <c r="D63" i="14"/>
  <c r="G61" i="14"/>
  <c r="G59" i="14" s="1"/>
  <c r="D10" i="14"/>
  <c r="D90" i="14"/>
  <c r="G90" i="14"/>
  <c r="G89" i="14" s="1"/>
  <c r="D85" i="14"/>
  <c r="G85" i="14"/>
  <c r="G84" i="14" s="1"/>
  <c r="D21" i="14"/>
  <c r="I21" i="14"/>
  <c r="G21" i="14"/>
  <c r="G20" i="14" s="1"/>
  <c r="D74" i="14"/>
  <c r="G73" i="14"/>
  <c r="D62" i="14"/>
  <c r="G62" i="14"/>
  <c r="G60" i="14" s="1"/>
  <c r="D9" i="14"/>
  <c r="D29" i="14"/>
  <c r="G29" i="14"/>
  <c r="G28" i="14" s="1"/>
  <c r="D37" i="14"/>
  <c r="G37" i="14"/>
  <c r="G36" i="14" s="1"/>
  <c r="D20" i="14"/>
  <c r="D98" i="14"/>
  <c r="G98" i="14"/>
  <c r="G97" i="14" s="1"/>
  <c r="D66" i="14"/>
  <c r="G65" i="14"/>
  <c r="E21" i="24" l="1"/>
  <c r="B4" i="22" l="1"/>
  <c r="B4" i="47" s="1"/>
  <c r="B4" i="48" s="1"/>
  <c r="B5" i="24" l="1"/>
  <c r="B5" i="49" s="1"/>
  <c r="B5" i="50" s="1"/>
  <c r="B4" i="24"/>
  <c r="B4" i="49" s="1"/>
  <c r="B4" i="50" s="1"/>
  <c r="A3" i="24"/>
  <c r="A3" i="49" s="1"/>
  <c r="A3" i="50" s="1"/>
  <c r="B5" i="22"/>
  <c r="B5" i="47" s="1"/>
  <c r="B5" i="48" s="1"/>
  <c r="A3" i="22"/>
  <c r="A3" i="47" s="1"/>
  <c r="A3" i="48" s="1"/>
  <c r="C55" i="24" l="1"/>
  <c r="D55" i="24" s="1"/>
  <c r="C54" i="24"/>
  <c r="D54" i="24" s="1"/>
  <c r="C53" i="24"/>
  <c r="D53" i="24" s="1"/>
  <c r="C51" i="24"/>
  <c r="D51" i="24" s="1"/>
  <c r="C49" i="24"/>
  <c r="D49" i="24" s="1"/>
  <c r="C48" i="24"/>
  <c r="D48" i="24" s="1"/>
  <c r="C46" i="24"/>
  <c r="D46" i="24" s="1"/>
  <c r="C44" i="24"/>
  <c r="D44" i="24" s="1"/>
  <c r="C43" i="24"/>
  <c r="D43" i="24" s="1"/>
  <c r="C42" i="24"/>
  <c r="D42" i="24" s="1"/>
  <c r="C40" i="24"/>
  <c r="D40" i="24" s="1"/>
  <c r="C26" i="24"/>
  <c r="D26" i="24" s="1"/>
  <c r="C25" i="24"/>
  <c r="D25" i="24" s="1"/>
  <c r="C24" i="24"/>
  <c r="D24" i="24" s="1"/>
  <c r="C23" i="24"/>
  <c r="D23" i="24" s="1"/>
  <c r="C22" i="24"/>
  <c r="D22" i="24" s="1"/>
  <c r="C21" i="24"/>
  <c r="D21" i="24" s="1"/>
  <c r="C20" i="24"/>
  <c r="D20" i="24" s="1"/>
  <c r="C19" i="24"/>
  <c r="D19" i="24" s="1"/>
  <c r="C18" i="24"/>
  <c r="D18" i="24" s="1"/>
  <c r="C17" i="24"/>
  <c r="D17" i="24" s="1"/>
  <c r="C15" i="24"/>
  <c r="D15" i="24" s="1"/>
  <c r="C14" i="24"/>
  <c r="D14" i="24" s="1"/>
  <c r="D13" i="24"/>
  <c r="D12" i="24"/>
  <c r="C10" i="24"/>
  <c r="D10" i="24" s="1"/>
  <c r="C9" i="24"/>
  <c r="D9" i="24" s="1"/>
  <c r="C7" i="24"/>
  <c r="D7" i="24" s="1"/>
  <c r="C78" i="22"/>
  <c r="D78" i="22" s="1"/>
  <c r="C77" i="22"/>
  <c r="D77" i="22" s="1"/>
  <c r="C76" i="22"/>
  <c r="D76" i="22" s="1"/>
  <c r="C75" i="22"/>
  <c r="D75" i="22" s="1"/>
  <c r="C68" i="22"/>
  <c r="C67" i="22"/>
  <c r="D67" i="22" s="1"/>
  <c r="C65" i="22"/>
  <c r="D65" i="22" s="1"/>
  <c r="C64" i="22"/>
  <c r="D64" i="22" s="1"/>
  <c r="C63" i="22"/>
  <c r="D63" i="22" s="1"/>
  <c r="C62" i="22"/>
  <c r="C61" i="22"/>
  <c r="D61" i="22" s="1"/>
  <c r="C55" i="22"/>
  <c r="G56" i="22" s="1"/>
  <c r="C54" i="22"/>
  <c r="D54" i="22" s="1"/>
  <c r="C52" i="22"/>
  <c r="D52" i="22" s="1"/>
  <c r="C51" i="22"/>
  <c r="C50" i="22"/>
  <c r="D50" i="22" s="1"/>
  <c r="C48" i="22"/>
  <c r="D48" i="22" s="1"/>
  <c r="C47" i="22"/>
  <c r="C46" i="22"/>
  <c r="C44" i="22"/>
  <c r="D44" i="22" s="1"/>
  <c r="C42" i="22"/>
  <c r="D42" i="22" s="1"/>
  <c r="C41" i="22"/>
  <c r="D41" i="22" s="1"/>
  <c r="C40" i="22"/>
  <c r="D40" i="22" s="1"/>
  <c r="C39" i="22"/>
  <c r="D39" i="22" s="1"/>
  <c r="C32" i="22"/>
  <c r="C31" i="22"/>
  <c r="C29" i="22"/>
  <c r="D29" i="22" s="1"/>
  <c r="C28" i="22"/>
  <c r="D28" i="22" s="1"/>
  <c r="C27" i="22"/>
  <c r="D27" i="22" s="1"/>
  <c r="C26" i="22"/>
  <c r="C25" i="22"/>
  <c r="C19" i="22"/>
  <c r="C18" i="22"/>
  <c r="D18" i="22" s="1"/>
  <c r="C16" i="22"/>
  <c r="D16" i="22" s="1"/>
  <c r="C15" i="22"/>
  <c r="C14" i="22"/>
  <c r="D14" i="22" s="1"/>
  <c r="C12" i="22"/>
  <c r="D12" i="22" s="1"/>
  <c r="C11" i="22"/>
  <c r="D11" i="22" s="1"/>
  <c r="C10" i="22"/>
  <c r="C9" i="22"/>
  <c r="C7" i="22"/>
  <c r="D7" i="22" s="1"/>
  <c r="C61" i="1"/>
  <c r="C60" i="1"/>
  <c r="C59" i="1"/>
  <c r="C58" i="1"/>
  <c r="D58" i="1" s="1"/>
  <c r="C56" i="1"/>
  <c r="D56" i="1" s="1"/>
  <c r="C53" i="1"/>
  <c r="D53" i="1" s="1"/>
  <c r="C52" i="1"/>
  <c r="D52" i="1" s="1"/>
  <c r="C50" i="1"/>
  <c r="D50" i="1" s="1"/>
  <c r="C48" i="1"/>
  <c r="C47" i="1"/>
  <c r="C46" i="1"/>
  <c r="C45" i="1"/>
  <c r="C43" i="1"/>
  <c r="D43" i="1" s="1"/>
  <c r="C28" i="1"/>
  <c r="D28" i="1" s="1"/>
  <c r="C26" i="1"/>
  <c r="C25" i="1"/>
  <c r="C24" i="1"/>
  <c r="C23" i="1"/>
  <c r="C22" i="1"/>
  <c r="C21" i="1"/>
  <c r="C20" i="1"/>
  <c r="C19" i="1"/>
  <c r="C18" i="1"/>
  <c r="C17" i="1"/>
  <c r="C15" i="1"/>
  <c r="D15" i="1" s="1"/>
  <c r="C14" i="1"/>
  <c r="D14" i="1" s="1"/>
  <c r="C13" i="1"/>
  <c r="D13" i="1" s="1"/>
  <c r="C12" i="1"/>
  <c r="C10" i="1"/>
  <c r="D10" i="1" s="1"/>
  <c r="C9" i="1"/>
  <c r="D9" i="22" l="1"/>
  <c r="D19" i="22"/>
  <c r="G19" i="22"/>
  <c r="G18" i="22" s="1"/>
  <c r="D32" i="22"/>
  <c r="G32" i="22"/>
  <c r="G31" i="22" s="1"/>
  <c r="D10" i="22"/>
  <c r="G10" i="22"/>
  <c r="G9" i="22" s="1"/>
  <c r="D25" i="22"/>
  <c r="D51" i="22"/>
  <c r="G52" i="22"/>
  <c r="G51" i="22" s="1"/>
  <c r="D26" i="22"/>
  <c r="G26" i="22"/>
  <c r="G25" i="22" s="1"/>
  <c r="D68" i="22"/>
  <c r="G69" i="22"/>
  <c r="G68" i="22" s="1"/>
  <c r="D55" i="22"/>
  <c r="G55" i="22"/>
  <c r="D15" i="22"/>
  <c r="G15" i="22"/>
  <c r="G14" i="22" s="1"/>
  <c r="D46" i="22"/>
  <c r="D31" i="22"/>
  <c r="D47" i="22"/>
  <c r="G47" i="22"/>
  <c r="G46" i="22" s="1"/>
  <c r="D62" i="22"/>
  <c r="G63" i="22"/>
  <c r="G62" i="22" s="1"/>
  <c r="D21" i="1"/>
  <c r="G21" i="1"/>
  <c r="D22" i="1"/>
  <c r="G22" i="1"/>
  <c r="D46" i="1"/>
  <c r="D59" i="1"/>
  <c r="G59" i="1"/>
  <c r="D23" i="1"/>
  <c r="G23" i="1"/>
  <c r="D47" i="1"/>
  <c r="D60" i="1"/>
  <c r="G60" i="1"/>
  <c r="D45" i="1"/>
  <c r="D24" i="1"/>
  <c r="G24" i="1"/>
  <c r="D48" i="1"/>
  <c r="D61" i="1"/>
  <c r="G61" i="1"/>
  <c r="D25" i="1"/>
  <c r="G25" i="1"/>
  <c r="G58" i="1"/>
  <c r="D17" i="1"/>
  <c r="G17" i="1"/>
  <c r="D18" i="1"/>
  <c r="G18" i="1"/>
  <c r="D26" i="1"/>
  <c r="G26" i="1"/>
  <c r="D9" i="1"/>
  <c r="G9" i="1"/>
  <c r="D19" i="1"/>
  <c r="G19" i="1"/>
  <c r="D12" i="1"/>
  <c r="G12" i="1"/>
  <c r="D20" i="1"/>
  <c r="G20" i="1"/>
  <c r="C7" i="1"/>
  <c r="D7" i="1" l="1"/>
  <c r="G7" i="1"/>
  <c r="E51" i="24" l="1"/>
  <c r="E46" i="24"/>
  <c r="E40" i="24"/>
  <c r="E56" i="1"/>
  <c r="E50" i="1"/>
  <c r="E43" i="1"/>
  <c r="E67" i="22"/>
  <c r="E54" i="22"/>
  <c r="E50" i="22"/>
  <c r="E46" i="22"/>
  <c r="E44" i="22"/>
  <c r="E31" i="22"/>
  <c r="E25" i="22"/>
  <c r="E18" i="22"/>
  <c r="E14" i="22"/>
  <c r="E9" i="22"/>
  <c r="E7" i="22"/>
  <c r="E7" i="24" l="1"/>
  <c r="E9" i="1"/>
  <c r="E55" i="24"/>
  <c r="E54" i="24"/>
  <c r="E53" i="24"/>
  <c r="E49" i="24"/>
  <c r="E44" i="24"/>
  <c r="E43" i="24"/>
  <c r="E42" i="24"/>
  <c r="E25" i="24"/>
  <c r="E24" i="24"/>
  <c r="E22" i="24"/>
  <c r="E20" i="24"/>
  <c r="E19" i="24"/>
  <c r="E18" i="24"/>
  <c r="E17" i="24"/>
  <c r="E15" i="24"/>
  <c r="E14" i="24"/>
  <c r="E13" i="24"/>
  <c r="E12" i="24"/>
  <c r="E10" i="24"/>
  <c r="E9" i="24"/>
  <c r="E78" i="22" l="1"/>
  <c r="E77" i="22"/>
  <c r="E76" i="22"/>
  <c r="E75" i="22"/>
  <c r="E71" i="22"/>
  <c r="E70" i="22"/>
  <c r="E69" i="22"/>
  <c r="E68" i="22"/>
  <c r="E65" i="22"/>
  <c r="E64" i="22"/>
  <c r="E63" i="22"/>
  <c r="E62" i="22"/>
  <c r="E58" i="22"/>
  <c r="E57" i="22"/>
  <c r="E56" i="22"/>
  <c r="E55" i="22"/>
  <c r="E52" i="22"/>
  <c r="E51" i="22"/>
  <c r="E48" i="22"/>
  <c r="E47" i="22"/>
  <c r="E42" i="22"/>
  <c r="E41" i="22"/>
  <c r="E40" i="22"/>
  <c r="E34" i="22"/>
  <c r="E33" i="22"/>
  <c r="E32" i="22"/>
  <c r="E29" i="22"/>
  <c r="E28" i="22"/>
  <c r="E27" i="22"/>
  <c r="E26" i="22"/>
  <c r="E22" i="22"/>
  <c r="E21" i="22"/>
  <c r="E20" i="22"/>
  <c r="E19" i="22"/>
  <c r="E16" i="22"/>
  <c r="E15" i="22"/>
  <c r="E12" i="22"/>
  <c r="E10" i="22"/>
  <c r="E61" i="1" l="1"/>
  <c r="E60" i="1"/>
  <c r="E59" i="1"/>
  <c r="E58" i="1"/>
  <c r="E53" i="1"/>
  <c r="E52" i="1"/>
  <c r="E47" i="1"/>
  <c r="E46" i="1"/>
  <c r="E4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Erick Jara Tenorio</author>
  </authors>
  <commentList>
    <comment ref="A54" authorId="0" shapeId="0" xr:uid="{00000000-0006-0000-0500-000001000000}">
      <text>
        <r>
          <rPr>
            <b/>
            <sz val="9"/>
            <color indexed="81"/>
            <rFont val="Tahoma"/>
            <family val="2"/>
          </rPr>
          <t>Erick Jara Tenorio:</t>
        </r>
        <r>
          <rPr>
            <sz val="9"/>
            <color indexed="81"/>
            <rFont val="Tahoma"/>
            <family val="2"/>
          </rPr>
          <t xml:space="preserve">
Sólo para Tri calendario están los errores de empleo formal</t>
        </r>
      </text>
    </comment>
  </commentList>
</comments>
</file>

<file path=xl/sharedStrings.xml><?xml version="1.0" encoding="utf-8"?>
<sst xmlns="http://schemas.openxmlformats.org/spreadsheetml/2006/main" count="1938" uniqueCount="264">
  <si>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</si>
  <si>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</si>
  <si>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</si>
  <si>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</si>
  <si>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</si>
  <si>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</si>
  <si>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</si>
  <si>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</si>
  <si>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</si>
  <si>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</si>
  <si>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</si>
  <si>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</si>
  <si>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</si>
  <si>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</si>
  <si>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</si>
  <si>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</si>
  <si>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</si>
  <si>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</si>
  <si>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</si>
  <si>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</si>
  <si>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</si>
  <si>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</si>
  <si>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</si>
  <si>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</si>
  <si>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</si>
  <si>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</si>
  <si>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</si>
  <si>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</si>
  <si>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</si>
  <si>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</si>
  <si>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</si>
  <si>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</si>
  <si>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</si>
  <si>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</si>
  <si>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</si>
  <si>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</si>
  <si>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</si>
  <si>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</si>
  <si>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</si>
  <si>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</si>
  <si>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</si>
  <si>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</si>
  <si>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</si>
  <si>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</si>
  <si>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</si>
  <si>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</si>
  <si>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</si>
  <si>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</si>
  <si>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</si>
  <si>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</si>
  <si>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</si>
  <si>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</si>
  <si>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</si>
  <si>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</si>
  <si>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</si>
  <si>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</si>
  <si>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</si>
  <si>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</si>
  <si>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</si>
  <si>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</si>
  <si>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</si>
  <si>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</si>
  <si>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</si>
  <si>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</si>
  <si>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</si>
  <si>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</si>
  <si>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</si>
  <si>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</si>
  <si>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</si>
  <si>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</si>
  <si>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</si>
  <si>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</si>
  <si>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</si>
  <si>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Porcentaje de ocupados con subempleo</t>
  </si>
  <si>
    <t>Variación Interanual</t>
  </si>
  <si>
    <t>Intervalo de confianza al 95%</t>
  </si>
  <si>
    <t>Inferior</t>
  </si>
  <si>
    <t>Superior</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</si>
  <si>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</si>
  <si>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</si>
  <si>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</si>
  <si>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</si>
  <si>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</si>
  <si>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</si>
  <si>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</si>
  <si>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</si>
  <si>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</si>
  <si>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</si>
  <si>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</si>
  <si>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</si>
  <si>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</si>
  <si>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</si>
  <si>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</si>
  <si>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</si>
  <si>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</si>
  <si>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</si>
  <si>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</si>
  <si>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</si>
  <si>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</si>
  <si>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</si>
  <si>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</si>
  <si>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</si>
  <si>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</si>
  <si>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</si>
  <si>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</si>
  <si>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</si>
  <si>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</si>
  <si>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</si>
  <si>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</si>
  <si>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</si>
  <si>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</si>
  <si>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</si>
  <si>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</si>
  <si>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Universitario sin título</t>
  </si>
  <si>
    <t>Universitario con título</t>
  </si>
  <si>
    <t>6.4 Otros indicadores complementarios</t>
  </si>
  <si>
    <t>Características del empleo</t>
  </si>
  <si>
    <r>
      <t>Otros</t>
    </r>
    <r>
      <rPr>
        <vertAlign val="superscript"/>
        <sz val="8"/>
        <color indexed="8"/>
        <rFont val="Calibri"/>
        <family val="2"/>
        <scheme val="minor"/>
      </rPr>
      <t>1/</t>
    </r>
  </si>
  <si>
    <r>
      <t>Comunicación y otros servicios</t>
    </r>
    <r>
      <rPr>
        <vertAlign val="superscript"/>
        <sz val="8"/>
        <color indexed="8"/>
        <rFont val="Calibri"/>
        <family val="2"/>
        <scheme val="minor"/>
      </rPr>
      <t>2/</t>
    </r>
  </si>
  <si>
    <r>
      <t>Ocupación calificada alta</t>
    </r>
    <r>
      <rPr>
        <vertAlign val="superscript"/>
        <sz val="8"/>
        <color indexed="8"/>
        <rFont val="Calibri"/>
        <family val="2"/>
        <scheme val="minor"/>
      </rPr>
      <t>3/</t>
    </r>
  </si>
  <si>
    <r>
      <t>Ocupación calificada media</t>
    </r>
    <r>
      <rPr>
        <vertAlign val="superscript"/>
        <sz val="8"/>
        <color indexed="8"/>
        <rFont val="Calibri"/>
        <family val="2"/>
        <scheme val="minor"/>
      </rPr>
      <t>4/</t>
    </r>
  </si>
  <si>
    <r>
      <t>1.3 Grupo de horas efectivas trabajadas</t>
    </r>
    <r>
      <rPr>
        <b/>
        <vertAlign val="superscript"/>
        <sz val="8"/>
        <color indexed="8"/>
        <rFont val="Calibri"/>
        <family val="2"/>
        <scheme val="minor"/>
      </rPr>
      <t>2/</t>
    </r>
  </si>
  <si>
    <r>
      <t>Otros</t>
    </r>
    <r>
      <rPr>
        <vertAlign val="superscript"/>
        <sz val="8"/>
        <color indexed="8"/>
        <rFont val="Calibri"/>
        <family val="2"/>
        <scheme val="minor"/>
      </rPr>
      <t>3/</t>
    </r>
  </si>
  <si>
    <r>
      <t>1.5 Rango de ingreso</t>
    </r>
    <r>
      <rPr>
        <b/>
        <vertAlign val="superscript"/>
        <sz val="8"/>
        <color indexed="8"/>
        <rFont val="Calibri"/>
        <family val="2"/>
        <scheme val="minor"/>
      </rPr>
      <t>4/</t>
    </r>
  </si>
  <si>
    <r>
      <t>2.3 Grupo de horas efectivas trabajadas</t>
    </r>
    <r>
      <rPr>
        <b/>
        <vertAlign val="superscript"/>
        <sz val="8"/>
        <color indexed="8"/>
        <rFont val="Calibri"/>
        <family val="2"/>
        <scheme val="minor"/>
      </rPr>
      <t>2/</t>
    </r>
  </si>
  <si>
    <r>
      <t xml:space="preserve">Otros </t>
    </r>
    <r>
      <rPr>
        <vertAlign val="superscript"/>
        <sz val="8"/>
        <color indexed="8"/>
        <rFont val="Calibri"/>
        <family val="2"/>
        <scheme val="minor"/>
      </rPr>
      <t>3/</t>
    </r>
  </si>
  <si>
    <r>
      <t>2.5 Rango de ingreso</t>
    </r>
    <r>
      <rPr>
        <b/>
        <vertAlign val="superscript"/>
        <sz val="8"/>
        <color indexed="8"/>
        <rFont val="Calibri"/>
        <family val="2"/>
        <scheme val="minor"/>
      </rPr>
      <t>4/</t>
    </r>
  </si>
  <si>
    <r>
      <t>Otros</t>
    </r>
    <r>
      <rPr>
        <vertAlign val="superscript"/>
        <sz val="8"/>
        <color indexed="8"/>
        <rFont val="Calibri"/>
        <family val="2"/>
        <scheme val="minor"/>
      </rPr>
      <t>2/</t>
    </r>
  </si>
  <si>
    <r>
      <t>Comunicación y otros servicios</t>
    </r>
    <r>
      <rPr>
        <vertAlign val="superscript"/>
        <sz val="8"/>
        <color indexed="8"/>
        <rFont val="Calibri"/>
        <family val="2"/>
        <scheme val="minor"/>
      </rPr>
      <t>3/</t>
    </r>
  </si>
  <si>
    <r>
      <t>3. Población ocupada</t>
    </r>
    <r>
      <rPr>
        <b/>
        <vertAlign val="superscript"/>
        <sz val="8"/>
        <color indexed="8"/>
        <rFont val="Calibri"/>
        <family val="2"/>
        <scheme val="minor"/>
      </rPr>
      <t>1/</t>
    </r>
  </si>
  <si>
    <r>
      <t>3.2 Condición de aseguramiento</t>
    </r>
    <r>
      <rPr>
        <b/>
        <vertAlign val="superscript"/>
        <sz val="8"/>
        <color indexed="8"/>
        <rFont val="Calibri"/>
        <family val="2"/>
        <scheme val="minor"/>
      </rPr>
      <t>2/</t>
    </r>
  </si>
  <si>
    <r>
      <t>3.3 Nivel de educación</t>
    </r>
    <r>
      <rPr>
        <b/>
        <vertAlign val="superscript"/>
        <sz val="8"/>
        <color indexed="8"/>
        <rFont val="Calibri"/>
        <family val="2"/>
        <scheme val="minor"/>
      </rPr>
      <t>3/</t>
    </r>
  </si>
  <si>
    <r>
      <t>3.4 Búsqueda para cambiar de trabajo</t>
    </r>
    <r>
      <rPr>
        <b/>
        <vertAlign val="superscript"/>
        <sz val="8"/>
        <color indexed="8"/>
        <rFont val="Calibri"/>
        <family val="2"/>
        <scheme val="minor"/>
      </rPr>
      <t>4/</t>
    </r>
  </si>
  <si>
    <r>
      <t>4. Población desempleada</t>
    </r>
    <r>
      <rPr>
        <b/>
        <vertAlign val="superscript"/>
        <sz val="8"/>
        <color indexed="8"/>
        <rFont val="Calibri"/>
        <family val="2"/>
        <scheme val="minor"/>
      </rPr>
      <t>5/</t>
    </r>
  </si>
  <si>
    <r>
      <t>Por razones personales</t>
    </r>
    <r>
      <rPr>
        <vertAlign val="superscript"/>
        <sz val="8"/>
        <color indexed="8"/>
        <rFont val="Calibri"/>
        <family val="2"/>
        <scheme val="minor"/>
      </rPr>
      <t>7/</t>
    </r>
  </si>
  <si>
    <r>
      <t>4.3 Nivel de educación</t>
    </r>
    <r>
      <rPr>
        <b/>
        <vertAlign val="superscript"/>
        <sz val="8"/>
        <color indexed="8"/>
        <rFont val="Calibri"/>
        <family val="2"/>
        <scheme val="minor"/>
      </rPr>
      <t>3/</t>
    </r>
  </si>
  <si>
    <r>
      <t>No disponible para trabajar</t>
    </r>
    <r>
      <rPr>
        <vertAlign val="superscript"/>
        <sz val="8"/>
        <color indexed="8"/>
        <rFont val="Calibri"/>
        <family val="2"/>
        <scheme val="minor"/>
      </rPr>
      <t>8/</t>
    </r>
  </si>
  <si>
    <r>
      <t>Disponible con limitaciones</t>
    </r>
    <r>
      <rPr>
        <vertAlign val="superscript"/>
        <sz val="8"/>
        <color indexed="8"/>
        <rFont val="Calibri"/>
        <family val="2"/>
        <scheme val="minor"/>
      </rPr>
      <t>9/</t>
    </r>
  </si>
  <si>
    <r>
      <t>Disponible desalentada</t>
    </r>
    <r>
      <rPr>
        <vertAlign val="superscript"/>
        <sz val="8"/>
        <color indexed="8"/>
        <rFont val="Calibri"/>
        <family val="2"/>
        <scheme val="minor"/>
      </rPr>
      <t>10/</t>
    </r>
  </si>
  <si>
    <r>
      <t>5.3 Nivel de educación</t>
    </r>
    <r>
      <rPr>
        <b/>
        <vertAlign val="superscript"/>
        <sz val="8"/>
        <color indexed="8"/>
        <rFont val="Calibri"/>
        <family val="2"/>
        <scheme val="minor"/>
      </rPr>
      <t>3/</t>
    </r>
  </si>
  <si>
    <r>
      <t>Tasa de ocupación</t>
    </r>
    <r>
      <rPr>
        <vertAlign val="superscript"/>
        <sz val="8"/>
        <color theme="1"/>
        <rFont val="Calibri"/>
        <family val="2"/>
        <scheme val="minor"/>
      </rPr>
      <t>11/</t>
    </r>
  </si>
  <si>
    <r>
      <t>Tasa de desempleo</t>
    </r>
    <r>
      <rPr>
        <vertAlign val="superscript"/>
        <sz val="8"/>
        <color theme="1"/>
        <rFont val="Calibri"/>
        <family val="2"/>
        <scheme val="minor"/>
      </rPr>
      <t>12/</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</si>
  <si>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</si>
  <si>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</si>
  <si>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</si>
  <si>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</si>
  <si>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</si>
  <si>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</si>
  <si>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</si>
  <si>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</si>
  <si>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</si>
  <si>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</si>
  <si>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</si>
  <si>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</si>
  <si>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</si>
  <si>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r>
      <t>Auxiliar no remunerado</t>
    </r>
    <r>
      <rPr>
        <vertAlign val="superscript"/>
        <sz val="8"/>
        <color indexed="8"/>
        <rFont val="Calibri"/>
        <family val="2"/>
        <scheme val="minor"/>
      </rPr>
      <t>5/</t>
    </r>
  </si>
  <si>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</si>
  <si>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</si>
  <si>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</si>
  <si>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</si>
  <si>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</si>
  <si>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</si>
  <si>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8"/>
        <color theme="1"/>
        <rFont val="Calibri"/>
        <family val="2"/>
        <scheme val="minor"/>
      </rPr>
      <t>1/</t>
    </r>
  </si>
  <si>
    <r>
      <t>Costa Rica: Promedio del ingreso mensual en el empleo principal según características del empleo</t>
    </r>
    <r>
      <rPr>
        <b/>
        <vertAlign val="superscript"/>
        <sz val="8"/>
        <color theme="1"/>
        <rFont val="Calibri"/>
        <family val="2"/>
        <scheme val="minor"/>
      </rPr>
      <t>1/</t>
    </r>
  </si>
  <si>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</si>
  <si>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</si>
  <si>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</si>
  <si>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 xml:space="preserve">INSTITUTO NACIONAL DE ESTADÍSTICA Y CENSOS </t>
  </si>
  <si>
    <t xml:space="preserve">Encuesta Continua de Empleo </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</si>
  <si>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</si>
  <si>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</si>
  <si>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</si>
  <si>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</si>
  <si>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</si>
  <si>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</si>
  <si>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</si>
  <si>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</si>
  <si>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</si>
  <si>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</si>
  <si>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</si>
  <si>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</si>
  <si>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</si>
  <si>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</si>
  <si>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</si>
  <si>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</si>
  <si>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</si>
  <si>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</si>
  <si>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</si>
  <si>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</si>
  <si>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</si>
  <si>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</si>
  <si>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</si>
  <si>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</si>
  <si>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</si>
  <si>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</si>
  <si>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</si>
  <si>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</si>
  <si>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</si>
  <si>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</si>
  <si>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r>
      <t>Por razones del mercado y cierre de actividades propias</t>
    </r>
    <r>
      <rPr>
        <vertAlign val="superscript"/>
        <sz val="8"/>
        <color indexed="8"/>
        <rFont val="Calibri"/>
        <family val="2"/>
        <scheme val="minor"/>
      </rPr>
      <t>6/</t>
    </r>
  </si>
  <si>
    <t xml:space="preserve">Revisión totales y dif </t>
  </si>
  <si>
    <t xml:space="preserve">Para boletín </t>
  </si>
  <si>
    <t xml:space="preserve">2. Grupo ocupacional </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</si>
  <si>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</si>
  <si>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</si>
  <si>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</si>
  <si>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</si>
  <si>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</si>
  <si>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</si>
  <si>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</si>
  <si>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</si>
  <si>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</si>
  <si>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</si>
  <si>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</si>
  <si>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</si>
  <si>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t>2. Grupo ocupacional</t>
  </si>
  <si>
    <r>
      <t>Tasa de presión general</t>
    </r>
    <r>
      <rPr>
        <vertAlign val="superscript"/>
        <sz val="8"/>
        <color theme="1"/>
        <rFont val="Calibri"/>
        <family val="2"/>
        <scheme val="minor"/>
      </rPr>
      <t>13/</t>
    </r>
  </si>
  <si>
    <r>
      <t>Porcentaje de ocupados con seguro por trabajo</t>
    </r>
    <r>
      <rPr>
        <vertAlign val="superscript"/>
        <sz val="8"/>
        <color theme="1"/>
        <rFont val="Calibri"/>
        <family val="2"/>
        <scheme val="minor"/>
      </rPr>
      <t>14/</t>
    </r>
  </si>
  <si>
    <t xml:space="preserve">14/ Porcentaje de la población ocupada que recibe seguro social por su empleo. Incluye seguro social de tipo asalariado, mediante convenio (asociaciones, sindicatos, cooperativas, etc,), cuenta propia y voluntario. </t>
  </si>
  <si>
    <r>
      <t>Directores y Gerentes</t>
    </r>
    <r>
      <rPr>
        <vertAlign val="superscript"/>
        <sz val="8"/>
        <color indexed="8"/>
        <rFont val="Calibri"/>
        <family val="2"/>
        <scheme val="minor"/>
      </rPr>
      <t>4/</t>
    </r>
  </si>
  <si>
    <r>
      <t>Ocupación calificada alta</t>
    </r>
    <r>
      <rPr>
        <vertAlign val="superscript"/>
        <sz val="8"/>
        <color indexed="8"/>
        <rFont val="Calibri"/>
        <family val="2"/>
        <scheme val="minor"/>
      </rPr>
      <t>5/</t>
    </r>
  </si>
  <si>
    <r>
      <t>Ocupación calificada media</t>
    </r>
    <r>
      <rPr>
        <vertAlign val="superscript"/>
        <sz val="8"/>
        <color indexed="8"/>
        <rFont val="Calibri"/>
        <family val="2"/>
        <scheme val="minor"/>
      </rPr>
      <t>6/</t>
    </r>
  </si>
  <si>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</si>
  <si>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</si>
  <si>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</si>
  <si>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13/ Porcentaje que representa la población desempleada y la ocupada que busca otro empleo, respecto de la fuerza de trabajo.</t>
  </si>
  <si>
    <t>4/ Se construye con el ingreso total corriente bruto por hora en todos los empleos. Se utiliza el salario mínimo minimorun equivalente por hora que se define por ley cada año. El salario mínimo minimorun por jornada ordinaria para el año 2020 fue ¢10620,62.</t>
  </si>
  <si>
    <t>Estimación</t>
  </si>
  <si>
    <t>Q</t>
  </si>
  <si>
    <t>Mismo trimestre año anterior</t>
  </si>
  <si>
    <t>Costa Rica hombres: Población ocupada según características del empleo</t>
  </si>
  <si>
    <r>
      <t xml:space="preserve">Costa Rica hombres: Población ocupada según condición del empleo de las personas asalariadas e independientes </t>
    </r>
    <r>
      <rPr>
        <b/>
        <vertAlign val="superscript"/>
        <sz val="8"/>
        <color theme="1"/>
        <rFont val="Calibri"/>
        <family val="2"/>
        <scheme val="minor"/>
      </rPr>
      <t>1/</t>
    </r>
  </si>
  <si>
    <r>
      <t xml:space="preserve">Costa Rica mujeres: Población ocupada según condición del empleo de las personas asalariadas e independientes </t>
    </r>
    <r>
      <rPr>
        <b/>
        <vertAlign val="superscript"/>
        <sz val="8"/>
        <color theme="1"/>
        <rFont val="Calibri"/>
        <family val="2"/>
        <scheme val="minor"/>
      </rPr>
      <t>1/</t>
    </r>
  </si>
  <si>
    <r>
      <t>Costa Rica hombres: Promedio del ingreso mensual en el empleo principal según características del empleo</t>
    </r>
    <r>
      <rPr>
        <b/>
        <vertAlign val="superscript"/>
        <sz val="8"/>
        <color theme="1"/>
        <rFont val="Calibri"/>
        <family val="2"/>
        <scheme val="minor"/>
      </rPr>
      <t>1/</t>
    </r>
  </si>
  <si>
    <r>
      <t>Costa Rica mujeres: Promedio del ingreso mensual en el empleo principal según características del empleo</t>
    </r>
    <r>
      <rPr>
        <b/>
        <vertAlign val="superscript"/>
        <sz val="8"/>
        <color theme="1"/>
        <rFont val="Calibri"/>
        <family val="2"/>
        <scheme val="minor"/>
      </rPr>
      <t>1/</t>
    </r>
  </si>
  <si>
    <t>3.5 Formalidad e informalidad</t>
  </si>
  <si>
    <t>Ocupado con empleo formal</t>
  </si>
  <si>
    <t>Ocupado con empleo informal</t>
  </si>
  <si>
    <r>
      <t>Porcentaje de ocupados con empleo informal</t>
    </r>
    <r>
      <rPr>
        <vertAlign val="superscript"/>
        <sz val="8"/>
        <color theme="1"/>
        <rFont val="Calibri"/>
        <family val="2"/>
        <scheme val="minor"/>
      </rPr>
      <t>15/</t>
    </r>
  </si>
  <si>
    <r>
      <t>Tasa de desempleo ampliado</t>
    </r>
    <r>
      <rPr>
        <vertAlign val="superscript"/>
        <sz val="8"/>
        <color theme="1"/>
        <rFont val="Calibri"/>
        <family val="2"/>
        <scheme val="minor"/>
      </rPr>
      <t>16/</t>
    </r>
  </si>
  <si>
    <t xml:space="preserve">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  </t>
  </si>
  <si>
    <t xml:space="preserve">15/ Porcentaje de la población ocupada con empleo informal respecto a la población ocupada. </t>
  </si>
  <si>
    <t/>
  </si>
  <si>
    <t>Cuadro 1.1</t>
  </si>
  <si>
    <t>1. Población total urbana</t>
  </si>
  <si>
    <t>Cuadro 1.2</t>
  </si>
  <si>
    <t>1. Población total rural</t>
  </si>
  <si>
    <t>Cuadro 2.1</t>
  </si>
  <si>
    <t>Cuadro 2.2</t>
  </si>
  <si>
    <t>Cuadro 3.1</t>
  </si>
  <si>
    <r>
      <t xml:space="preserve">Costa Rica zona urbana: Población ocupada según condición del empleo de las personas asalariadas e independientes </t>
    </r>
    <r>
      <rPr>
        <b/>
        <vertAlign val="superscript"/>
        <sz val="8"/>
        <color theme="1"/>
        <rFont val="Calibri"/>
        <family val="2"/>
        <scheme val="minor"/>
      </rPr>
      <t>1/</t>
    </r>
  </si>
  <si>
    <t>Cuadro 3.2</t>
  </si>
  <si>
    <r>
      <t xml:space="preserve">Costa Rica zona rural: Población ocupada según condición del empleo de las personas asalariadas e independientes </t>
    </r>
    <r>
      <rPr>
        <b/>
        <vertAlign val="superscript"/>
        <sz val="8"/>
        <color theme="1"/>
        <rFont val="Calibri"/>
        <family val="2"/>
        <scheme val="minor"/>
      </rPr>
      <t>1/</t>
    </r>
  </si>
  <si>
    <t>Cuadro 4.1</t>
  </si>
  <si>
    <r>
      <t>Costa Rica zona urbana: Promedio del ingreso mensual en el empleo principal según características del empleo</t>
    </r>
    <r>
      <rPr>
        <b/>
        <vertAlign val="superscript"/>
        <sz val="8"/>
        <color theme="1"/>
        <rFont val="Calibri"/>
        <family val="2"/>
        <scheme val="minor"/>
      </rPr>
      <t>1/</t>
    </r>
  </si>
  <si>
    <t>Cuadro 4.2</t>
  </si>
  <si>
    <r>
      <t>Costa Rica zona rural: Promedio del ingreso mensual en el empleo principal según características del empleo</t>
    </r>
    <r>
      <rPr>
        <b/>
        <vertAlign val="superscript"/>
        <sz val="8"/>
        <color theme="1"/>
        <rFont val="Calibri"/>
        <family val="2"/>
        <scheme val="minor"/>
      </rPr>
      <t>1/</t>
    </r>
  </si>
  <si>
    <t xml:space="preserve">        5 salarios mínimos o más</t>
  </si>
  <si>
    <r>
      <rPr>
        <b/>
        <sz val="14"/>
        <color indexed="8"/>
        <rFont val="Calibri"/>
        <family val="2"/>
      </rPr>
      <t xml:space="preserve">Fuente: </t>
    </r>
    <r>
      <rPr>
        <sz val="14"/>
        <color indexed="8"/>
        <rFont val="Calibri"/>
        <family val="2"/>
      </rPr>
      <t>INEC-Costa Rica. Encuesta Continua de Empleo (ECE), 2022.</t>
    </r>
  </si>
  <si>
    <r>
      <rPr>
        <b/>
        <sz val="8"/>
        <color theme="1"/>
        <rFont val="Calibri"/>
        <family val="2"/>
        <scheme val="minor"/>
      </rPr>
      <t xml:space="preserve">Fuente: </t>
    </r>
    <r>
      <rPr>
        <sz val="8"/>
        <color theme="1"/>
        <rFont val="Calibri"/>
        <family val="2"/>
        <scheme val="minor"/>
      </rPr>
      <t>INEC-Costa Rica. Encuesta Continua de Empleo (ECE), 2022.</t>
    </r>
  </si>
  <si>
    <t>II Trimestre 2022</t>
  </si>
  <si>
    <t>II 2022</t>
  </si>
  <si>
    <t>Abr - Jun</t>
  </si>
  <si>
    <t>Principales indicadores interanuales del mercado laboral costarricense AMJ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</si>
</sst>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164" formatCode="###\ ###\ ##0;_(* \(#,##0\);_(* &quot;-&quot;_);_(@_)"/>
    <numFmt numFmtId="165" formatCode="0.0"/>
    <numFmt numFmtId="166" formatCode="###\ ###\ ##0"/>
    <numFmt numFmtId="167" formatCode="#,##0.0"/>
    <numFmt numFmtId="168" formatCode="#,##0.0;_(* \-\ #,##0.0;_(* &quot;-&quot;_);_(@_)"/>
    <numFmt numFmtId="169" formatCode="###\ ###\ ##0;\-###\ ###\ ##0;_(* &quot;-&quot;_);_(@_)"/>
    <numFmt numFmtId="170" formatCode="###,###,##0"/>
    <numFmt numFmtId="171" formatCode="&quot;*&quot;\ ###\ ###\ ##0"/>
    <numFmt numFmtId="172" formatCode="&quot;*&quot;###\ ###\ ##0"/>
  </numFmts>
  <fonts count="28"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b/>
      <sz val="8"/>
      <name val="Calibri"/>
      <family val="2"/>
      <scheme val="minor"/>
    </font>
    <font>
      <b/>
      <sz val="8"/>
      <color indexed="8"/>
      <name val="Calibri"/>
      <family val="2"/>
      <scheme val="minor"/>
    </font>
    <font>
      <sz val="8"/>
      <color indexed="8"/>
      <name val="Calibri"/>
      <family val="2"/>
      <scheme val="minor"/>
    </font>
    <font>
      <sz val="8"/>
      <color rgb="FFFF00FF"/>
      <name val="Calibri"/>
      <family val="2"/>
      <scheme val="minor"/>
    </font>
    <font>
      <b/>
      <vertAlign val="superscript"/>
      <sz val="8"/>
      <color indexed="8"/>
      <name val="Calibri"/>
      <family val="2"/>
      <scheme val="minor"/>
    </font>
    <font>
      <vertAlign val="superscript"/>
      <sz val="8"/>
      <color indexed="8"/>
      <name val="Calibri"/>
      <family val="2"/>
      <scheme val="minor"/>
    </font>
    <font>
      <vertAlign val="superscript"/>
      <sz val="8"/>
      <color theme="1"/>
      <name val="Calibri"/>
      <family val="2"/>
      <scheme val="minor"/>
    </font>
    <font>
      <b/>
      <vertAlign val="superscript"/>
      <sz val="8"/>
      <color theme="1"/>
      <name val="Calibri"/>
      <family val="2"/>
      <scheme val="minor"/>
    </font>
    <font>
      <sz val="10"/>
      <color theme="1"/>
      <name val="Calibri"/>
      <family val="2"/>
      <scheme val="minor"/>
    </font>
    <font>
      <sz val="10"/>
      <name val="Calibri"/>
      <family val="2"/>
      <scheme val="minor"/>
    </font>
    <font>
      <b/>
      <u/>
      <sz val="16"/>
      <color theme="1"/>
      <name val="Calibri"/>
      <family val="2"/>
      <scheme val="minor"/>
    </font>
    <font>
      <b/>
      <sz val="16"/>
      <color theme="1"/>
      <name val="Calibri"/>
      <family val="2"/>
      <scheme val="minor"/>
    </font>
    <font>
      <b/>
      <sz val="26"/>
      <color theme="1"/>
      <name val="Calibri"/>
      <family val="2"/>
      <scheme val="minor"/>
    </font>
    <font>
      <u/>
      <sz val="11"/>
      <color theme="10"/>
      <name val="Calibri"/>
      <family val="2"/>
      <scheme val="minor"/>
    </font>
    <font>
      <sz val="11"/>
      <name val="Calibri"/>
      <family val="2"/>
      <scheme val="minor"/>
    </font>
    <font>
      <sz val="14"/>
      <color theme="1"/>
      <name val="Calibri"/>
      <family val="2"/>
      <scheme val="minor"/>
    </font>
    <font>
      <b/>
      <sz val="14"/>
      <color indexed="8"/>
      <name val="Calibri"/>
      <family val="2"/>
    </font>
    <font>
      <sz val="14"/>
      <color indexed="8"/>
      <name val="Calibri"/>
      <family val="2"/>
    </font>
    <font>
      <b/>
      <sz val="9"/>
      <color theme="1"/>
      <name val="Calibri"/>
      <family val="2"/>
      <scheme val="minor"/>
    </font>
    <font>
      <b/>
      <sz val="9"/>
      <color indexed="8"/>
      <name val="Calibri"/>
      <family val="2"/>
      <scheme val="minor"/>
    </font>
    <font>
      <sz val="9"/>
      <color indexed="81"/>
      <name val="Tahoma"/>
      <family val="2"/>
    </font>
    <font>
      <b/>
      <sz val="9"/>
      <color indexed="81"/>
      <name val="Tahoma"/>
      <family val="2"/>
    </font>
    <font>
      <b/>
      <sz val="8"/>
      <color rgb="FFFF00FF"/>
      <name val="Calibri"/>
      <family val="2"/>
      <scheme val="minor"/>
    </font>
  </fonts>
  <fills count="8">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4" tint="0.59999389629810485"/>
        <bgColor indexed="64"/>
      </patternFill>
    </fill>
    <fill>
      <patternFill patternType="solid">
        <fgColor theme="0"/>
        <bgColor indexed="64"/>
      </patternFill>
    </fill>
    <fill>
      <patternFill patternType="solid">
        <fgColor theme="7" tint="0.39997558519241921"/>
        <bgColor indexed="64"/>
      </patternFill>
    </fill>
  </fills>
  <borders count="20">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thin">
        <color auto="1"/>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top/>
      <bottom/>
      <diagonal/>
    </border>
    <border>
      <left style="thin">
        <color indexed="64"/>
      </left>
      <right style="thin">
        <color auto="1"/>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indexed="8"/>
      </top>
      <bottom/>
      <diagonal/>
    </border>
    <border>
      <left/>
      <right/>
      <top style="medium">
        <color auto="1"/>
      </top>
      <bottom style="thin">
        <color auto="1"/>
      </bottom>
      <diagonal/>
    </border>
    <border>
      <left/>
      <right/>
      <top style="medium">
        <color auto="1"/>
      </top>
      <bottom/>
      <diagonal/>
    </border>
    <border>
      <left style="thin">
        <color indexed="64"/>
      </left>
      <right style="thin">
        <color auto="1"/>
      </right>
      <top style="medium">
        <color auto="1"/>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s>
  <cellStyleXfs count="15">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applyNumberFormat="0" applyFill="0" applyBorder="0" applyAlignment="0" applyProtection="0"/>
    <xf numFmtId="0" fontId="23" fillId="0" borderId="4" applyFont="0" applyFill="0" applyAlignment="0">
      <alignment vertical="center"/>
    </xf>
    <xf numFmtId="0" fontId="24" fillId="0" borderId="4">
      <alignment vertical="center" wrapText="1"/>
    </xf>
    <xf numFmtId="0" fontId="23" fillId="0" borderId="12" applyFont="0" applyFill="0" applyAlignment="0">
      <alignment vertical="center"/>
    </xf>
    <xf numFmtId="0" fontId="24" fillId="0" borderId="12">
      <alignment vertical="center" wrapText="1"/>
    </xf>
    <xf numFmtId="0" fontId="23" fillId="0" borderId="13" applyFont="0" applyFill="0" applyAlignment="0">
      <alignment vertical="center"/>
    </xf>
    <xf numFmtId="0" fontId="24" fillId="0" borderId="13">
      <alignment vertical="center" wrapText="1"/>
    </xf>
  </cellStyleXfs>
  <cellXfs count="388">
    <xf numFmtId="0" fontId="0" fillId="0" borderId="0" xfId="0"/>
    <xf numFmtId="0" fontId="3" fillId="0" borderId="0" xfId="0" applyFont="1" applyFill="1"/>
    <xf numFmtId="0" fontId="4" fillId="0" borderId="0" xfId="0" applyFont="1" applyFill="1"/>
    <xf numFmtId="0" fontId="2" fillId="0" borderId="1" xfId="0" applyFont="1" applyFill="1" applyBorder="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0" fontId="2" fillId="0" borderId="2" xfId="0" applyFont="1" applyFill="1" applyBorder="1" applyAlignment="1">
      <alignment horizontal="center" vertical="center"/>
    </xf>
    <xf numFmtId="0" fontId="3" fillId="0" borderId="3" xfId="1" applyFont="1" applyFill="1" applyBorder="1" applyAlignment="1">
      <alignment horizontal="left"/>
    </xf>
    <xf numFmtId="166" fontId="4" fillId="0" borderId="3" xfId="0" applyNumberFormat="1" applyFont="1" applyFill="1" applyBorder="1" applyAlignment="1">
      <alignment horizontal="right"/>
    </xf>
    <xf numFmtId="0" fontId="4" fillId="0" borderId="3" xfId="0" applyFont="1" applyFill="1" applyBorder="1" applyAlignment="1">
      <alignment horizontal="right"/>
    </xf>
    <xf numFmtId="0" fontId="4" fillId="0" borderId="0" xfId="0" applyFont="1"/>
    <xf numFmtId="0" fontId="6" fillId="2" borderId="0" xfId="1" applyFont="1" applyFill="1" applyBorder="1" applyAlignment="1">
      <alignment horizontal="left" wrapText="1"/>
    </xf>
    <xf numFmtId="164" fontId="6" fillId="2" borderId="0" xfId="3" applyNumberFormat="1" applyFont="1" applyFill="1" applyBorder="1" applyAlignment="1">
      <alignment horizontal="right"/>
    </xf>
    <xf numFmtId="169" fontId="6" fillId="2" borderId="0" xfId="3" applyNumberFormat="1" applyFont="1" applyFill="1" applyBorder="1" applyAlignment="1">
      <alignment horizontal="right"/>
    </xf>
    <xf numFmtId="168" fontId="6" fillId="2" borderId="0" xfId="3" applyNumberFormat="1" applyFont="1" applyFill="1" applyBorder="1" applyAlignment="1">
      <alignment horizontal="right"/>
    </xf>
    <xf numFmtId="0" fontId="3" fillId="2" borderId="0" xfId="0" applyFont="1" applyFill="1" applyAlignment="1">
      <alignment horizontal="center"/>
    </xf>
    <xf numFmtId="0" fontId="2" fillId="0" borderId="0" xfId="0" applyFont="1" applyFill="1"/>
    <xf numFmtId="0" fontId="6" fillId="0" borderId="0" xfId="1" applyFont="1" applyFill="1" applyBorder="1" applyAlignment="1">
      <alignment horizontal="left" wrapText="1"/>
    </xf>
    <xf numFmtId="164" fontId="7" fillId="0" borderId="0" xfId="3" applyNumberFormat="1" applyFont="1" applyFill="1" applyBorder="1" applyAlignment="1">
      <alignment horizontal="right"/>
    </xf>
    <xf numFmtId="164" fontId="6" fillId="0" borderId="0" xfId="3" applyNumberFormat="1" applyFont="1" applyFill="1" applyBorder="1" applyAlignment="1">
      <alignment horizontal="right"/>
    </xf>
    <xf numFmtId="168" fontId="6" fillId="0" borderId="0" xfId="3" applyNumberFormat="1" applyFont="1" applyFill="1" applyBorder="1" applyAlignment="1">
      <alignment horizontal="right"/>
    </xf>
    <xf numFmtId="0" fontId="3" fillId="0" borderId="0" xfId="0" applyFont="1" applyFill="1" applyAlignment="1">
      <alignment horizontal="center"/>
    </xf>
    <xf numFmtId="0" fontId="8" fillId="0" borderId="0" xfId="0" applyFont="1"/>
    <xf numFmtId="0" fontId="6" fillId="0" borderId="0" xfId="1" applyFont="1" applyFill="1" applyBorder="1" applyAlignment="1">
      <alignment horizontal="left" wrapText="1" indent="1"/>
    </xf>
    <xf numFmtId="169" fontId="6" fillId="0" borderId="0" xfId="3" applyNumberFormat="1" applyFont="1" applyFill="1" applyBorder="1" applyAlignment="1">
      <alignment horizontal="right"/>
    </xf>
    <xf numFmtId="0" fontId="7" fillId="0" borderId="0" xfId="1" applyFont="1" applyFill="1" applyBorder="1" applyAlignment="1">
      <alignment horizontal="left" wrapText="1" indent="2"/>
    </xf>
    <xf numFmtId="169" fontId="7" fillId="0" borderId="0" xfId="3" applyNumberFormat="1" applyFont="1" applyFill="1" applyBorder="1" applyAlignment="1">
      <alignment horizontal="right"/>
    </xf>
    <xf numFmtId="168" fontId="7" fillId="0" borderId="0" xfId="3" applyNumberFormat="1" applyFont="1" applyFill="1" applyBorder="1" applyAlignment="1">
      <alignment horizontal="right"/>
    </xf>
    <xf numFmtId="164" fontId="4" fillId="0" borderId="0" xfId="0" applyNumberFormat="1" applyFont="1" applyFill="1"/>
    <xf numFmtId="1" fontId="4" fillId="0" borderId="0" xfId="0" applyNumberFormat="1" applyFont="1" applyFill="1"/>
    <xf numFmtId="0" fontId="7" fillId="0" borderId="0" xfId="1" applyFont="1" applyFill="1" applyBorder="1" applyAlignment="1">
      <alignment horizontal="left" wrapText="1"/>
    </xf>
    <xf numFmtId="0" fontId="7" fillId="0" borderId="0" xfId="1" applyFont="1" applyFill="1" applyBorder="1" applyAlignment="1">
      <alignment horizontal="left" wrapText="1" indent="1"/>
    </xf>
    <xf numFmtId="168" fontId="7" fillId="0" borderId="0" xfId="1" applyNumberFormat="1" applyFont="1" applyFill="1" applyBorder="1" applyAlignment="1">
      <alignment horizontal="right"/>
    </xf>
    <xf numFmtId="0" fontId="3" fillId="0" borderId="0" xfId="0" applyFont="1" applyFill="1" applyBorder="1"/>
    <xf numFmtId="0" fontId="4" fillId="0" borderId="0" xfId="0" applyFont="1" applyFill="1" applyBorder="1"/>
    <xf numFmtId="166" fontId="4" fillId="0" borderId="0" xfId="0" applyNumberFormat="1" applyFont="1" applyFill="1" applyAlignment="1">
      <alignment horizontal="right"/>
    </xf>
    <xf numFmtId="0" fontId="7" fillId="0" borderId="0" xfId="1" applyFont="1" applyFill="1" applyBorder="1" applyAlignment="1">
      <alignment horizontal="left" wrapText="1" indent="3"/>
    </xf>
    <xf numFmtId="166" fontId="2" fillId="0" borderId="0" xfId="0" applyNumberFormat="1" applyFont="1" applyAlignment="1">
      <alignment horizontal="right"/>
    </xf>
    <xf numFmtId="168" fontId="2" fillId="0" borderId="0" xfId="0" applyNumberFormat="1" applyFont="1" applyAlignment="1">
      <alignment horizontal="right"/>
    </xf>
    <xf numFmtId="0" fontId="3" fillId="0" borderId="0" xfId="0" applyFont="1"/>
    <xf numFmtId="166" fontId="4" fillId="0" borderId="0" xfId="0" applyNumberFormat="1" applyFont="1" applyAlignment="1">
      <alignment horizontal="right"/>
    </xf>
    <xf numFmtId="166" fontId="4" fillId="0" borderId="0" xfId="0" applyNumberFormat="1" applyFont="1"/>
    <xf numFmtId="165" fontId="4" fillId="0" borderId="0" xfId="0" applyNumberFormat="1" applyFont="1"/>
    <xf numFmtId="0" fontId="7" fillId="0" borderId="0" xfId="4" applyFont="1" applyBorder="1" applyAlignment="1">
      <alignment horizontal="left" wrapText="1"/>
    </xf>
    <xf numFmtId="164" fontId="4" fillId="0" borderId="0" xfId="0" applyNumberFormat="1" applyFont="1" applyAlignment="1">
      <alignment horizontal="right"/>
    </xf>
    <xf numFmtId="168" fontId="4" fillId="0" borderId="0" xfId="0" applyNumberFormat="1" applyFont="1" applyAlignment="1">
      <alignment horizontal="right"/>
    </xf>
    <xf numFmtId="0" fontId="7" fillId="0" borderId="0" xfId="1" applyFont="1" applyFill="1" applyBorder="1" applyAlignment="1">
      <alignment horizontal="left" indent="2"/>
    </xf>
    <xf numFmtId="0" fontId="4" fillId="0" borderId="0" xfId="0" applyFont="1" applyFill="1" applyBorder="1" applyAlignment="1">
      <alignment horizontal="left"/>
    </xf>
    <xf numFmtId="0" fontId="4" fillId="0" borderId="0" xfId="0" applyFont="1" applyFill="1" applyBorder="1" applyAlignment="1">
      <alignment horizontal="right"/>
    </xf>
    <xf numFmtId="166" fontId="4" fillId="0" borderId="0" xfId="0" applyNumberFormat="1" applyFont="1" applyFill="1" applyBorder="1" applyAlignment="1">
      <alignment horizontal="right"/>
    </xf>
    <xf numFmtId="168" fontId="4" fillId="0" borderId="0" xfId="0" applyNumberFormat="1" applyFont="1" applyFill="1" applyBorder="1" applyAlignment="1">
      <alignment horizontal="right"/>
    </xf>
    <xf numFmtId="0" fontId="2" fillId="2" borderId="0" xfId="0" applyFont="1" applyFill="1" applyBorder="1" applyAlignment="1">
      <alignment horizontal="left"/>
    </xf>
    <xf numFmtId="0" fontId="2" fillId="2" borderId="0" xfId="0" applyFont="1" applyFill="1" applyBorder="1" applyAlignment="1">
      <alignment horizontal="right"/>
    </xf>
    <xf numFmtId="165" fontId="2" fillId="2" borderId="0" xfId="0" applyNumberFormat="1" applyFont="1" applyFill="1" applyBorder="1" applyAlignment="1">
      <alignment horizontal="right"/>
    </xf>
    <xf numFmtId="168" fontId="2" fillId="2" borderId="0" xfId="0" applyNumberFormat="1" applyFont="1" applyFill="1" applyBorder="1" applyAlignment="1">
      <alignment horizontal="right"/>
    </xf>
    <xf numFmtId="0" fontId="2" fillId="0" borderId="0" xfId="0" applyFont="1" applyFill="1" applyBorder="1" applyAlignment="1">
      <alignment horizontal="left"/>
    </xf>
    <xf numFmtId="0" fontId="2" fillId="0" borderId="0" xfId="0" applyFont="1" applyFill="1" applyBorder="1" applyAlignment="1">
      <alignment horizontal="right"/>
    </xf>
    <xf numFmtId="165" fontId="6" fillId="0" borderId="0" xfId="3" applyNumberFormat="1" applyFont="1" applyFill="1" applyBorder="1" applyAlignment="1">
      <alignment horizontal="right"/>
    </xf>
    <xf numFmtId="0" fontId="2" fillId="0" borderId="0" xfId="0" applyFont="1" applyFill="1" applyBorder="1" applyAlignment="1">
      <alignment horizontal="left" indent="1"/>
    </xf>
    <xf numFmtId="165" fontId="2" fillId="0" borderId="0" xfId="0" applyNumberFormat="1" applyFont="1" applyFill="1" applyBorder="1" applyAlignment="1">
      <alignment horizontal="right"/>
    </xf>
    <xf numFmtId="168" fontId="2" fillId="0" borderId="0" xfId="0" applyNumberFormat="1" applyFont="1" applyFill="1" applyBorder="1" applyAlignment="1">
      <alignment horizontal="right"/>
    </xf>
    <xf numFmtId="0" fontId="4" fillId="0" borderId="0" xfId="0" applyFont="1" applyFill="1" applyBorder="1" applyAlignment="1">
      <alignment horizontal="left" indent="2"/>
    </xf>
    <xf numFmtId="165" fontId="4" fillId="0" borderId="0" xfId="0" applyNumberFormat="1" applyFont="1" applyFill="1" applyBorder="1" applyAlignment="1">
      <alignment horizontal="right"/>
    </xf>
    <xf numFmtId="167" fontId="3" fillId="0" borderId="0" xfId="3" applyNumberFormat="1" applyFont="1" applyFill="1" applyBorder="1" applyAlignment="1">
      <alignment horizontal="right" vertical="top"/>
    </xf>
    <xf numFmtId="0" fontId="4" fillId="0" borderId="0" xfId="0" applyFont="1" applyFill="1" applyBorder="1" applyAlignment="1">
      <alignment horizontal="left" indent="1"/>
    </xf>
    <xf numFmtId="0" fontId="3" fillId="0" borderId="0" xfId="0" applyFont="1" applyFill="1" applyBorder="1" applyAlignment="1">
      <alignment horizontal="center"/>
    </xf>
    <xf numFmtId="165" fontId="4" fillId="0" borderId="0" xfId="0" applyNumberFormat="1" applyFont="1" applyFill="1"/>
    <xf numFmtId="0" fontId="3" fillId="3" borderId="0" xfId="0" applyFont="1" applyFill="1"/>
    <xf numFmtId="2" fontId="4" fillId="0" borderId="0" xfId="0" applyNumberFormat="1" applyFont="1" applyFill="1"/>
    <xf numFmtId="166" fontId="7" fillId="0" borderId="0" xfId="3" applyNumberFormat="1" applyFont="1" applyFill="1" applyBorder="1" applyAlignment="1">
      <alignment horizontal="right"/>
    </xf>
    <xf numFmtId="0" fontId="3" fillId="0" borderId="0" xfId="1" applyFont="1" applyFill="1" applyBorder="1" applyAlignment="1">
      <alignment horizontal="left" vertical="top"/>
    </xf>
    <xf numFmtId="165" fontId="4" fillId="0" borderId="3" xfId="0" applyNumberFormat="1" applyFont="1" applyFill="1" applyBorder="1" applyAlignment="1">
      <alignment horizontal="right"/>
    </xf>
    <xf numFmtId="0" fontId="5" fillId="2" borderId="0" xfId="2" applyFont="1" applyFill="1" applyBorder="1" applyAlignment="1">
      <alignment horizontal="left" wrapText="1"/>
    </xf>
    <xf numFmtId="164" fontId="5" fillId="2" borderId="0" xfId="2" applyNumberFormat="1" applyFont="1" applyFill="1" applyBorder="1" applyAlignment="1">
      <alignment horizontal="right"/>
    </xf>
    <xf numFmtId="0" fontId="5" fillId="0" borderId="0" xfId="2" applyFont="1" applyFill="1" applyBorder="1" applyAlignment="1">
      <alignment horizontal="left" wrapText="1"/>
    </xf>
    <xf numFmtId="164" fontId="4" fillId="0" borderId="0" xfId="2" applyNumberFormat="1" applyFont="1" applyFill="1" applyBorder="1" applyAlignment="1">
      <alignment horizontal="right"/>
    </xf>
    <xf numFmtId="0" fontId="6" fillId="0" borderId="0" xfId="2" applyFont="1" applyFill="1" applyBorder="1" applyAlignment="1">
      <alignment horizontal="left" wrapText="1" indent="1"/>
    </xf>
    <xf numFmtId="164" fontId="6" fillId="0" borderId="0" xfId="2" applyNumberFormat="1" applyFont="1" applyFill="1" applyBorder="1" applyAlignment="1">
      <alignment horizontal="right"/>
    </xf>
    <xf numFmtId="0" fontId="7" fillId="0" borderId="0" xfId="2" applyFont="1" applyFill="1" applyBorder="1" applyAlignment="1">
      <alignment horizontal="left" wrapText="1" indent="2"/>
    </xf>
    <xf numFmtId="164" fontId="7" fillId="0" borderId="0" xfId="2" applyNumberFormat="1" applyFont="1" applyFill="1" applyBorder="1" applyAlignment="1">
      <alignment horizontal="right"/>
    </xf>
    <xf numFmtId="0" fontId="7" fillId="0" borderId="0" xfId="2" applyFont="1" applyFill="1" applyBorder="1" applyAlignment="1">
      <alignment horizontal="left" wrapText="1"/>
    </xf>
    <xf numFmtId="0" fontId="6" fillId="2" borderId="0" xfId="2" applyFont="1" applyFill="1" applyBorder="1" applyAlignment="1">
      <alignment horizontal="left" wrapText="1"/>
    </xf>
    <xf numFmtId="164" fontId="6" fillId="2" borderId="0" xfId="2" applyNumberFormat="1" applyFont="1" applyFill="1" applyBorder="1" applyAlignment="1">
      <alignment horizontal="right"/>
    </xf>
    <xf numFmtId="0" fontId="6" fillId="0" borderId="0" xfId="2" applyFont="1" applyFill="1" applyBorder="1" applyAlignment="1">
      <alignment horizontal="left" wrapText="1"/>
    </xf>
    <xf numFmtId="0" fontId="7" fillId="0" borderId="0" xfId="2" applyFont="1" applyFill="1" applyBorder="1" applyAlignment="1">
      <alignment horizontal="left" wrapText="1" indent="1"/>
    </xf>
    <xf numFmtId="164" fontId="6" fillId="2" borderId="0" xfId="1" applyNumberFormat="1" applyFont="1" applyFill="1" applyBorder="1" applyAlignment="1">
      <alignment horizontal="right"/>
    </xf>
    <xf numFmtId="164" fontId="7" fillId="0" borderId="0" xfId="1" applyNumberFormat="1" applyFont="1" applyFill="1" applyBorder="1" applyAlignment="1">
      <alignment horizontal="right"/>
    </xf>
    <xf numFmtId="166" fontId="4" fillId="0" borderId="0" xfId="0" applyNumberFormat="1" applyFont="1" applyFill="1"/>
    <xf numFmtId="164" fontId="7" fillId="0" borderId="2" xfId="1" applyNumberFormat="1" applyFont="1" applyFill="1" applyBorder="1" applyAlignment="1">
      <alignment horizontal="right"/>
    </xf>
    <xf numFmtId="0" fontId="6" fillId="2" borderId="0" xfId="5" applyFont="1" applyFill="1" applyBorder="1" applyAlignment="1">
      <alignment horizontal="left" wrapText="1"/>
    </xf>
    <xf numFmtId="164" fontId="6" fillId="2" borderId="0" xfId="5" applyNumberFormat="1" applyFont="1" applyFill="1" applyBorder="1" applyAlignment="1">
      <alignment horizontal="right"/>
    </xf>
    <xf numFmtId="168" fontId="2" fillId="2" borderId="0" xfId="0" applyNumberFormat="1" applyFont="1" applyFill="1"/>
    <xf numFmtId="0" fontId="6" fillId="0" borderId="0" xfId="5" applyFont="1" applyFill="1" applyBorder="1" applyAlignment="1">
      <alignment horizontal="left" wrapText="1"/>
    </xf>
    <xf numFmtId="164" fontId="7" fillId="0" borderId="0" xfId="5" applyNumberFormat="1" applyFont="1" applyFill="1" applyBorder="1" applyAlignment="1">
      <alignment horizontal="right"/>
    </xf>
    <xf numFmtId="164" fontId="4" fillId="0" borderId="0" xfId="0" applyNumberFormat="1" applyFont="1"/>
    <xf numFmtId="168" fontId="4" fillId="0" borderId="0" xfId="0" applyNumberFormat="1" applyFont="1"/>
    <xf numFmtId="0" fontId="3" fillId="0" borderId="0" xfId="0" applyFont="1" applyAlignment="1">
      <alignment horizontal="center"/>
    </xf>
    <xf numFmtId="0" fontId="6" fillId="0" borderId="0" xfId="5" applyFont="1" applyFill="1" applyBorder="1" applyAlignment="1">
      <alignment horizontal="left" wrapText="1" indent="1"/>
    </xf>
    <xf numFmtId="164" fontId="6" fillId="0" borderId="0" xfId="5" applyNumberFormat="1" applyFont="1" applyFill="1" applyBorder="1" applyAlignment="1">
      <alignment horizontal="right"/>
    </xf>
    <xf numFmtId="168" fontId="2" fillId="0" borderId="0" xfId="0" applyNumberFormat="1" applyFont="1"/>
    <xf numFmtId="0" fontId="7" fillId="0" borderId="0" xfId="5" applyFont="1" applyFill="1" applyBorder="1" applyAlignment="1">
      <alignment horizontal="left" wrapText="1" indent="2"/>
    </xf>
    <xf numFmtId="0" fontId="6" fillId="0" borderId="0" xfId="5" applyFont="1" applyFill="1" applyBorder="1" applyAlignment="1">
      <alignment horizontal="left" indent="1"/>
    </xf>
    <xf numFmtId="165" fontId="7" fillId="0" borderId="0" xfId="5" applyNumberFormat="1" applyFont="1" applyFill="1" applyBorder="1" applyAlignment="1">
      <alignment horizontal="right"/>
    </xf>
    <xf numFmtId="168" fontId="7" fillId="0" borderId="0" xfId="4" applyNumberFormat="1" applyFont="1" applyFill="1" applyBorder="1" applyAlignment="1"/>
    <xf numFmtId="0" fontId="4" fillId="0" borderId="0" xfId="0" applyFont="1" applyAlignment="1">
      <alignment horizontal="right"/>
    </xf>
    <xf numFmtId="165" fontId="7" fillId="0" borderId="2" xfId="4" applyNumberFormat="1" applyFont="1" applyFill="1" applyBorder="1" applyAlignment="1">
      <alignment horizontal="right"/>
    </xf>
    <xf numFmtId="0" fontId="4" fillId="2" borderId="0" xfId="0" applyFont="1" applyFill="1" applyAlignment="1">
      <alignment horizontal="center"/>
    </xf>
    <xf numFmtId="0" fontId="4" fillId="0" borderId="0" xfId="0" applyFont="1" applyAlignment="1">
      <alignment horizontal="center"/>
    </xf>
    <xf numFmtId="164" fontId="6" fillId="2" borderId="0" xfId="7" applyNumberFormat="1" applyFont="1" applyFill="1" applyBorder="1" applyAlignment="1">
      <alignment horizontal="right"/>
    </xf>
    <xf numFmtId="168" fontId="4" fillId="2" borderId="0" xfId="0" applyNumberFormat="1" applyFont="1" applyFill="1"/>
    <xf numFmtId="164" fontId="7" fillId="0" borderId="0" xfId="7" applyNumberFormat="1" applyFont="1" applyFill="1" applyBorder="1" applyAlignment="1">
      <alignment horizontal="right"/>
    </xf>
    <xf numFmtId="164" fontId="6" fillId="0" borderId="0" xfId="7" applyNumberFormat="1" applyFont="1" applyFill="1" applyBorder="1" applyAlignment="1">
      <alignment horizontal="right"/>
    </xf>
    <xf numFmtId="164" fontId="3" fillId="0" borderId="0" xfId="7" applyNumberFormat="1" applyFont="1" applyFill="1" applyBorder="1" applyAlignment="1">
      <alignment horizontal="right"/>
    </xf>
    <xf numFmtId="164" fontId="3" fillId="0" borderId="0" xfId="0" applyNumberFormat="1" applyFont="1" applyFill="1" applyAlignment="1">
      <alignment horizontal="right"/>
    </xf>
    <xf numFmtId="0" fontId="6" fillId="2" borderId="0" xfId="6" applyFont="1" applyFill="1" applyBorder="1" applyAlignment="1">
      <alignment horizontal="left" wrapText="1"/>
    </xf>
    <xf numFmtId="0" fontId="6"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164" fontId="3" fillId="0" borderId="0" xfId="7" applyNumberFormat="1" applyFont="1" applyFill="1" applyBorder="1" applyAlignment="1">
      <alignment horizontal="right" wrapText="1"/>
    </xf>
    <xf numFmtId="164" fontId="7" fillId="0" borderId="2" xfId="7" applyNumberFormat="1" applyFont="1" applyFill="1" applyBorder="1" applyAlignment="1">
      <alignment horizontal="right"/>
    </xf>
    <xf numFmtId="168" fontId="4" fillId="0" borderId="0" xfId="0" applyNumberFormat="1" applyFont="1" applyBorder="1"/>
    <xf numFmtId="0" fontId="4" fillId="0" borderId="0" xfId="0" applyFont="1" applyFill="1" applyAlignment="1">
      <alignment vertical="center" wrapText="1"/>
    </xf>
    <xf numFmtId="0" fontId="4" fillId="0" borderId="0" xfId="0" applyFont="1" applyFill="1" applyBorder="1" applyAlignment="1">
      <alignment vertical="center"/>
    </xf>
    <xf numFmtId="0" fontId="14" fillId="0" borderId="0" xfId="0" applyFont="1" applyFill="1" applyBorder="1" applyAlignment="1">
      <alignment vertical="top" wrapText="1"/>
    </xf>
    <xf numFmtId="0" fontId="13" fillId="0" borderId="0" xfId="0" applyFont="1" applyFill="1" applyBorder="1" applyAlignment="1">
      <alignment vertical="top" wrapText="1"/>
    </xf>
    <xf numFmtId="165" fontId="4" fillId="0" borderId="0" xfId="0" applyNumberFormat="1" applyFont="1" applyFill="1" applyBorder="1"/>
    <xf numFmtId="168" fontId="4" fillId="0" borderId="0" xfId="0" applyNumberFormat="1" applyFont="1" applyFill="1"/>
    <xf numFmtId="0" fontId="4" fillId="0" borderId="0" xfId="0" applyFont="1" applyFill="1" applyAlignment="1">
      <alignment horizontal="center"/>
    </xf>
    <xf numFmtId="0" fontId="16" fillId="0" borderId="0" xfId="0" applyFont="1" applyAlignment="1">
      <alignment vertical="center"/>
    </xf>
    <xf numFmtId="0" fontId="18" fillId="0" borderId="0" xfId="8"/>
    <xf numFmtId="0" fontId="19" fillId="0" borderId="0" xfId="0" applyFont="1"/>
    <xf numFmtId="0" fontId="0" fillId="0" borderId="2" xfId="0" applyBorder="1"/>
    <xf numFmtId="0" fontId="18" fillId="0" borderId="2" xfId="8" applyBorder="1"/>
    <xf numFmtId="166" fontId="2" fillId="0" borderId="0" xfId="0" applyNumberFormat="1" applyFont="1" applyFill="1" applyAlignment="1">
      <alignment horizontal="right"/>
    </xf>
    <xf numFmtId="168" fontId="2" fillId="0" borderId="0" xfId="0" applyNumberFormat="1" applyFont="1" applyFill="1" applyAlignment="1">
      <alignment horizontal="right"/>
    </xf>
    <xf numFmtId="0" fontId="4" fillId="4" borderId="0" xfId="0" applyFont="1" applyFill="1"/>
    <xf numFmtId="165" fontId="7" fillId="0" borderId="0" xfId="3" applyNumberFormat="1" applyFont="1" applyFill="1" applyBorder="1" applyAlignment="1">
      <alignment horizontal="right"/>
    </xf>
    <xf numFmtId="0" fontId="2" fillId="0" borderId="0" xfId="0" applyFont="1" applyFill="1" applyAlignment="1">
      <alignment vertical="center"/>
    </xf>
    <xf numFmtId="0" fontId="2" fillId="0" borderId="0" xfId="0" applyFont="1" applyFill="1" applyBorder="1" applyAlignment="1">
      <alignment vertical="center"/>
    </xf>
    <xf numFmtId="0" fontId="3" fillId="0" borderId="0" xfId="0" applyFont="1" applyFill="1" applyBorder="1" applyAlignment="1">
      <alignment vertical="top" wrapText="1"/>
    </xf>
    <xf numFmtId="0" fontId="4" fillId="0" borderId="0" xfId="0" applyFont="1" applyFill="1" applyBorder="1" applyAlignment="1">
      <alignment vertical="top" wrapText="1"/>
    </xf>
    <xf numFmtId="0" fontId="2" fillId="0" borderId="0" xfId="0" applyFont="1" applyFill="1" applyBorder="1" applyAlignment="1">
      <alignment horizontal="left" vertical="center"/>
    </xf>
    <xf numFmtId="0" fontId="4" fillId="0" borderId="0" xfId="0" applyFont="1" applyFill="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4" fillId="0" borderId="0" xfId="0" applyFont="1" applyFill="1" applyAlignment="1">
      <alignment horizontal="right"/>
    </xf>
    <xf numFmtId="0" fontId="5" fillId="0" borderId="0" xfId="0" applyFont="1" applyFill="1" applyBorder="1" applyAlignment="1">
      <alignment horizontal="center" vertical="center" wrapText="1"/>
    </xf>
    <xf numFmtId="1" fontId="3" fillId="0" borderId="0" xfId="0" applyNumberFormat="1" applyFont="1" applyFill="1"/>
    <xf numFmtId="0" fontId="2" fillId="0" borderId="10" xfId="0" applyFont="1" applyFill="1" applyBorder="1" applyAlignment="1">
      <alignment vertical="center"/>
    </xf>
    <xf numFmtId="0" fontId="5" fillId="0" borderId="10" xfId="0" applyFont="1" applyFill="1" applyBorder="1" applyAlignment="1">
      <alignment horizontal="center" vertical="center" wrapText="1"/>
    </xf>
    <xf numFmtId="0" fontId="3" fillId="0" borderId="10" xfId="0" applyFont="1" applyFill="1" applyBorder="1" applyAlignment="1">
      <alignment horizontal="center" vertical="center"/>
    </xf>
    <xf numFmtId="0" fontId="3" fillId="0" borderId="10" xfId="0" applyFont="1" applyFill="1" applyBorder="1" applyAlignment="1">
      <alignment horizontal="center"/>
    </xf>
    <xf numFmtId="0" fontId="3" fillId="2" borderId="10" xfId="0" applyFont="1" applyFill="1" applyBorder="1" applyAlignment="1">
      <alignment horizontal="center"/>
    </xf>
    <xf numFmtId="2" fontId="3" fillId="0" borderId="10" xfId="0" applyNumberFormat="1" applyFont="1" applyFill="1" applyBorder="1"/>
    <xf numFmtId="1" fontId="3" fillId="0" borderId="10" xfId="0" applyNumberFormat="1" applyFont="1" applyFill="1" applyBorder="1"/>
    <xf numFmtId="0" fontId="3" fillId="0" borderId="10" xfId="0" applyFont="1" applyFill="1" applyBorder="1" applyAlignment="1">
      <alignment vertical="top" wrapText="1"/>
    </xf>
    <xf numFmtId="0" fontId="4" fillId="0" borderId="10" xfId="0" applyFont="1" applyFill="1" applyBorder="1" applyAlignment="1">
      <alignment vertical="top" wrapText="1"/>
    </xf>
    <xf numFmtId="0" fontId="3" fillId="0" borderId="10" xfId="0" applyFont="1" applyFill="1" applyBorder="1"/>
    <xf numFmtId="0" fontId="2" fillId="0" borderId="0" xfId="0" applyFont="1" applyFill="1" applyAlignment="1">
      <alignment horizontal="center" vertical="center"/>
    </xf>
    <xf numFmtId="0" fontId="2" fillId="0" borderId="0" xfId="0" applyFont="1" applyFill="1" applyBorder="1" applyAlignment="1">
      <alignment horizontal="center" vertical="center"/>
    </xf>
    <xf numFmtId="2" fontId="7" fillId="0" borderId="0" xfId="2" applyNumberFormat="1" applyFont="1" applyFill="1" applyBorder="1" applyAlignment="1">
      <alignment horizontal="center"/>
    </xf>
    <xf numFmtId="169" fontId="7" fillId="2" borderId="0" xfId="3" applyNumberFormat="1" applyFont="1" applyFill="1" applyBorder="1" applyAlignment="1">
      <alignment horizontal="center"/>
    </xf>
    <xf numFmtId="1" fontId="7" fillId="0" borderId="0" xfId="2" applyNumberFormat="1" applyFont="1" applyFill="1" applyBorder="1" applyAlignment="1">
      <alignment horizontal="center"/>
    </xf>
    <xf numFmtId="0" fontId="4" fillId="0" borderId="0" xfId="0" applyFont="1" applyFill="1" applyBorder="1" applyAlignment="1">
      <alignment horizontal="center" vertical="top" wrapText="1"/>
    </xf>
    <xf numFmtId="0" fontId="4" fillId="0" borderId="0" xfId="0" applyFont="1" applyFill="1" applyAlignment="1">
      <alignment horizontal="center" vertical="top" wrapText="1"/>
    </xf>
    <xf numFmtId="1" fontId="7" fillId="0" borderId="0" xfId="5" applyNumberFormat="1" applyFont="1" applyFill="1" applyBorder="1" applyAlignment="1">
      <alignment horizontal="right"/>
    </xf>
    <xf numFmtId="0" fontId="3" fillId="0" borderId="0" xfId="0" applyFont="1" applyFill="1" applyBorder="1" applyAlignment="1">
      <alignment vertical="top" wrapText="1"/>
    </xf>
    <xf numFmtId="0" fontId="4" fillId="0" borderId="0" xfId="0" applyFont="1" applyFill="1"/>
    <xf numFmtId="0" fontId="7" fillId="0" borderId="0" xfId="2" applyFont="1" applyFill="1" applyBorder="1" applyAlignment="1">
      <alignment horizontal="left" indent="1"/>
    </xf>
    <xf numFmtId="167" fontId="4" fillId="0" borderId="0" xfId="0" applyNumberFormat="1" applyFont="1" applyFill="1"/>
    <xf numFmtId="167" fontId="4" fillId="0" borderId="0" xfId="0" applyNumberFormat="1" applyFont="1" applyFill="1" applyBorder="1" applyAlignment="1">
      <alignment horizontal="right"/>
    </xf>
    <xf numFmtId="4" fontId="4" fillId="0" borderId="0" xfId="0" applyNumberFormat="1" applyFont="1" applyFill="1"/>
    <xf numFmtId="0" fontId="4" fillId="0" borderId="0" xfId="0" applyFont="1" applyFill="1"/>
    <xf numFmtId="168" fontId="2" fillId="0" borderId="0" xfId="0" applyNumberFormat="1" applyFont="1" applyFill="1"/>
    <xf numFmtId="165" fontId="3" fillId="0" borderId="0" xfId="0" applyNumberFormat="1" applyFont="1" applyFill="1"/>
    <xf numFmtId="165" fontId="7" fillId="0" borderId="0" xfId="2" applyNumberFormat="1" applyFont="1" applyFill="1" applyBorder="1" applyAlignment="1">
      <alignment horizontal="right"/>
    </xf>
    <xf numFmtId="0" fontId="5" fillId="2" borderId="0" xfId="0" applyFont="1" applyFill="1" applyAlignment="1">
      <alignment horizontal="center"/>
    </xf>
    <xf numFmtId="0" fontId="5" fillId="2" borderId="10" xfId="0" applyFont="1" applyFill="1" applyBorder="1" applyAlignment="1">
      <alignment horizontal="center"/>
    </xf>
    <xf numFmtId="0" fontId="5" fillId="2" borderId="0" xfId="0" applyFont="1" applyFill="1" applyAlignment="1">
      <alignment horizontal="center"/>
    </xf>
    <xf numFmtId="0" fontId="4" fillId="0" borderId="0" xfId="0" applyFont="1" applyFill="1" applyBorder="1" applyAlignment="1">
      <alignment vertical="top" wrapText="1"/>
    </xf>
    <xf numFmtId="0" fontId="2" fillId="0" borderId="0" xfId="0" applyFont="1" applyFill="1" applyBorder="1" applyAlignment="1">
      <alignment vertical="center"/>
    </xf>
    <xf numFmtId="0" fontId="4" fillId="0" borderId="0" xfId="0" applyFont="1" applyFill="1" applyBorder="1" applyAlignment="1">
      <alignment horizontal="left" vertical="center" wrapText="1"/>
    </xf>
    <xf numFmtId="1" fontId="5" fillId="0" borderId="0" xfId="0" applyNumberFormat="1" applyFont="1" applyFill="1"/>
    <xf numFmtId="0" fontId="5" fillId="0" borderId="0" xfId="0" applyFont="1" applyFill="1" applyAlignment="1">
      <alignment horizontal="center"/>
    </xf>
    <xf numFmtId="2" fontId="5" fillId="0" borderId="10" xfId="0" applyNumberFormat="1" applyFont="1" applyFill="1" applyBorder="1"/>
    <xf numFmtId="2" fontId="2" fillId="0" borderId="0" xfId="0" applyNumberFormat="1" applyFont="1" applyFill="1"/>
    <xf numFmtId="0" fontId="5" fillId="0" borderId="10" xfId="0" applyFont="1" applyFill="1" applyBorder="1" applyAlignment="1">
      <alignment horizontal="center"/>
    </xf>
    <xf numFmtId="0" fontId="5" fillId="5" borderId="0" xfId="0" applyFont="1" applyFill="1" applyAlignment="1">
      <alignment horizontal="center"/>
    </xf>
    <xf numFmtId="0" fontId="2" fillId="0" borderId="0" xfId="0" applyFont="1"/>
    <xf numFmtId="166" fontId="2" fillId="0" borderId="0" xfId="0" applyNumberFormat="1" applyFont="1"/>
    <xf numFmtId="0" fontId="5" fillId="2" borderId="0" xfId="0" applyFont="1" applyFill="1" applyBorder="1" applyAlignment="1">
      <alignment horizontal="left" vertical="top"/>
    </xf>
    <xf numFmtId="0" fontId="5" fillId="0" borderId="0" xfId="0" applyNumberFormat="1" applyFont="1" applyFill="1"/>
    <xf numFmtId="166" fontId="3" fillId="0" borderId="0" xfId="0" applyNumberFormat="1" applyFont="1" applyFill="1"/>
    <xf numFmtId="166" fontId="3" fillId="0" borderId="0" xfId="0" applyNumberFormat="1" applyFont="1" applyFill="1" applyAlignment="1">
      <alignment horizontal="center"/>
    </xf>
    <xf numFmtId="166" fontId="3" fillId="2" borderId="0" xfId="0" applyNumberFormat="1" applyFont="1" applyFill="1" applyAlignment="1">
      <alignment horizontal="center"/>
    </xf>
    <xf numFmtId="166" fontId="5" fillId="0" borderId="0" xfId="0" applyNumberFormat="1" applyFont="1" applyFill="1"/>
    <xf numFmtId="166" fontId="5" fillId="0" borderId="0" xfId="0" applyNumberFormat="1" applyFont="1" applyFill="1" applyAlignment="1">
      <alignment horizontal="center"/>
    </xf>
    <xf numFmtId="166" fontId="5" fillId="2" borderId="0" xfId="0" applyNumberFormat="1" applyFont="1" applyFill="1" applyAlignment="1">
      <alignment horizontal="center"/>
    </xf>
    <xf numFmtId="166" fontId="3" fillId="0" borderId="0" xfId="0" applyNumberFormat="1" applyFont="1" applyFill="1" applyBorder="1" applyAlignment="1">
      <alignment horizontal="center"/>
    </xf>
    <xf numFmtId="0" fontId="2" fillId="3" borderId="0" xfId="0" applyFont="1" applyFill="1" applyBorder="1" applyAlignment="1">
      <alignment vertical="center"/>
    </xf>
    <xf numFmtId="0" fontId="2" fillId="6" borderId="7" xfId="0" applyFont="1" applyFill="1" applyBorder="1" applyAlignment="1">
      <alignment horizontal="center" vertical="center"/>
    </xf>
    <xf numFmtId="166" fontId="5" fillId="2" borderId="0" xfId="3" applyNumberFormat="1" applyFont="1" applyFill="1" applyBorder="1" applyAlignment="1">
      <alignment horizontal="right" vertical="top"/>
    </xf>
    <xf numFmtId="166" fontId="3" fillId="0" borderId="0" xfId="0" applyNumberFormat="1" applyFont="1"/>
    <xf numFmtId="166" fontId="5" fillId="0" borderId="0" xfId="3" applyNumberFormat="1" applyFont="1" applyFill="1" applyBorder="1" applyAlignment="1">
      <alignment horizontal="right" vertical="top"/>
    </xf>
    <xf numFmtId="166" fontId="3" fillId="0" borderId="0" xfId="3" applyNumberFormat="1" applyFont="1" applyFill="1" applyBorder="1" applyAlignment="1">
      <alignment horizontal="right" vertical="top"/>
    </xf>
    <xf numFmtId="166" fontId="3" fillId="0" borderId="0" xfId="0" applyNumberFormat="1" applyFont="1" applyFill="1" applyBorder="1"/>
    <xf numFmtId="166" fontId="3" fillId="0" borderId="0" xfId="0" applyNumberFormat="1" applyFont="1" applyFill="1" applyAlignment="1">
      <alignment horizontal="right"/>
    </xf>
    <xf numFmtId="166" fontId="3" fillId="0" borderId="0" xfId="3" applyNumberFormat="1" applyFont="1" applyFill="1" applyBorder="1" applyAlignment="1">
      <alignment horizontal="right"/>
    </xf>
    <xf numFmtId="166" fontId="3" fillId="4" borderId="0" xfId="0" applyNumberFormat="1" applyFont="1" applyFill="1"/>
    <xf numFmtId="166" fontId="3" fillId="4" borderId="0" xfId="3" applyNumberFormat="1" applyFont="1" applyFill="1" applyBorder="1" applyAlignment="1">
      <alignment horizontal="right" vertical="top"/>
    </xf>
    <xf numFmtId="166" fontId="2" fillId="0" borderId="0" xfId="0" applyNumberFormat="1" applyFont="1" applyFill="1"/>
    <xf numFmtId="166" fontId="8" fillId="0" borderId="0" xfId="0" applyNumberFormat="1" applyFont="1"/>
    <xf numFmtId="166" fontId="3" fillId="0" borderId="0" xfId="1" applyNumberFormat="1" applyFont="1" applyFill="1" applyBorder="1" applyAlignment="1">
      <alignment horizontal="right" vertical="center"/>
    </xf>
    <xf numFmtId="166" fontId="3" fillId="0" borderId="2" xfId="3" applyNumberFormat="1" applyFont="1" applyFill="1" applyBorder="1" applyAlignment="1">
      <alignment horizontal="right" vertical="top"/>
    </xf>
    <xf numFmtId="166" fontId="4" fillId="0" borderId="2" xfId="0" applyNumberFormat="1" applyFont="1" applyFill="1" applyBorder="1"/>
    <xf numFmtId="166" fontId="8" fillId="0" borderId="0" xfId="3" applyNumberFormat="1" applyFont="1" applyFill="1" applyBorder="1" applyAlignment="1">
      <alignment horizontal="right" vertical="top"/>
    </xf>
    <xf numFmtId="166" fontId="8" fillId="0" borderId="0" xfId="0" applyNumberFormat="1" applyFont="1" applyFill="1"/>
    <xf numFmtId="0" fontId="5" fillId="0" borderId="0" xfId="0" applyFont="1" applyAlignment="1">
      <alignment horizontal="center"/>
    </xf>
    <xf numFmtId="1" fontId="6" fillId="0" borderId="0" xfId="5" applyNumberFormat="1" applyFont="1" applyFill="1" applyBorder="1" applyAlignment="1">
      <alignment horizontal="right"/>
    </xf>
    <xf numFmtId="165" fontId="2" fillId="0" borderId="0" xfId="0" applyNumberFormat="1" applyFont="1"/>
    <xf numFmtId="165" fontId="3" fillId="0" borderId="0" xfId="3" applyNumberFormat="1" applyFont="1" applyFill="1" applyBorder="1" applyAlignment="1">
      <alignment horizontal="right" vertical="top"/>
    </xf>
    <xf numFmtId="1" fontId="2" fillId="0" borderId="0" xfId="0" applyNumberFormat="1" applyFont="1"/>
    <xf numFmtId="165" fontId="3" fillId="0" borderId="2" xfId="3" applyNumberFormat="1" applyFont="1" applyFill="1" applyBorder="1" applyAlignment="1">
      <alignment horizontal="right" vertical="top"/>
    </xf>
    <xf numFmtId="165" fontId="4" fillId="0" borderId="0" xfId="0" applyNumberFormat="1" applyFont="1" applyBorder="1"/>
    <xf numFmtId="165" fontId="4" fillId="0" borderId="2" xfId="0" applyNumberFormat="1" applyFont="1" applyBorder="1"/>
    <xf numFmtId="166" fontId="4" fillId="0" borderId="2" xfId="0" applyNumberFormat="1" applyFont="1" applyBorder="1"/>
    <xf numFmtId="166" fontId="4" fillId="0" borderId="0" xfId="0" applyNumberFormat="1" applyFont="1" applyFill="1" applyAlignment="1">
      <alignment vertical="top"/>
    </xf>
    <xf numFmtId="166" fontId="4" fillId="0" borderId="0" xfId="0" applyNumberFormat="1" applyFont="1" applyAlignment="1">
      <alignment vertical="top"/>
    </xf>
    <xf numFmtId="0" fontId="2" fillId="0" borderId="10" xfId="0" applyFont="1" applyFill="1" applyBorder="1"/>
    <xf numFmtId="0" fontId="4" fillId="0" borderId="0" xfId="0" applyFont="1" applyBorder="1"/>
    <xf numFmtId="0" fontId="4" fillId="2" borderId="0" xfId="0" applyFont="1" applyFill="1" applyBorder="1" applyAlignment="1">
      <alignment horizontal="center"/>
    </xf>
    <xf numFmtId="0" fontId="4" fillId="0" borderId="0" xfId="0" applyFont="1" applyBorder="1" applyAlignment="1">
      <alignment horizontal="center"/>
    </xf>
    <xf numFmtId="0" fontId="4" fillId="0" borderId="0" xfId="0" applyFont="1" applyFill="1" applyBorder="1" applyAlignment="1">
      <alignment horizontal="center"/>
    </xf>
    <xf numFmtId="0" fontId="4" fillId="0" borderId="0" xfId="0" applyFont="1" applyFill="1" applyBorder="1" applyAlignment="1">
      <alignment horizontal="left" vertical="top" wrapText="1"/>
    </xf>
    <xf numFmtId="166" fontId="3" fillId="0" borderId="0" xfId="0" applyNumberFormat="1" applyFont="1" applyAlignment="1">
      <alignment horizontal="right"/>
    </xf>
    <xf numFmtId="0" fontId="3" fillId="0" borderId="0" xfId="0" applyFont="1" applyFill="1" applyBorder="1" applyAlignment="1">
      <alignment vertical="top" wrapText="1"/>
    </xf>
    <xf numFmtId="0" fontId="4" fillId="0" borderId="0" xfId="0" applyFont="1" applyFill="1"/>
    <xf numFmtId="0" fontId="4" fillId="0" borderId="0" xfId="0" applyFont="1" applyFill="1" applyBorder="1" applyAlignment="1">
      <alignment vertical="top" wrapText="1"/>
    </xf>
    <xf numFmtId="0" fontId="2" fillId="6" borderId="7" xfId="0" applyFont="1" applyFill="1" applyBorder="1" applyAlignment="1">
      <alignment horizontal="center" vertical="center"/>
    </xf>
    <xf numFmtId="0" fontId="2" fillId="0" borderId="0" xfId="0" applyFont="1" applyFill="1" applyAlignment="1">
      <alignment vertical="center"/>
    </xf>
    <xf numFmtId="0" fontId="2" fillId="0" borderId="0" xfId="0" applyFont="1" applyFill="1" applyBorder="1" applyAlignment="1">
      <alignment vertical="center"/>
    </xf>
    <xf numFmtId="0" fontId="5" fillId="2" borderId="0" xfId="0" applyFont="1" applyFill="1" applyAlignment="1">
      <alignment horizontal="center"/>
    </xf>
    <xf numFmtId="0" fontId="5" fillId="2" borderId="10" xfId="0" applyFont="1" applyFill="1" applyBorder="1" applyAlignment="1">
      <alignment horizontal="center"/>
    </xf>
    <xf numFmtId="0" fontId="4" fillId="0" borderId="0" xfId="0" applyFont="1" applyFill="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2" fillId="0" borderId="0" xfId="0" applyFont="1" applyFill="1" applyBorder="1" applyAlignment="1">
      <alignment horizontal="left" vertical="center"/>
    </xf>
    <xf numFmtId="0" fontId="4" fillId="0" borderId="0" xfId="0" applyFont="1" applyFill="1"/>
    <xf numFmtId="165" fontId="3" fillId="0" borderId="0" xfId="0" applyNumberFormat="1" applyFont="1" applyFill="1" applyBorder="1"/>
    <xf numFmtId="0" fontId="14" fillId="0" borderId="9" xfId="0" applyFont="1" applyFill="1" applyBorder="1" applyAlignment="1">
      <alignment vertical="top" wrapText="1"/>
    </xf>
    <xf numFmtId="0" fontId="3" fillId="0" borderId="0" xfId="0" applyFont="1" applyFill="1" applyBorder="1" applyAlignment="1">
      <alignment vertical="top" wrapText="1"/>
    </xf>
    <xf numFmtId="0" fontId="4" fillId="0" borderId="0" xfId="0" applyFont="1" applyFill="1"/>
    <xf numFmtId="166" fontId="3" fillId="3" borderId="0" xfId="3" applyNumberFormat="1" applyFont="1" applyFill="1" applyBorder="1" applyAlignment="1">
      <alignment horizontal="right" vertical="top"/>
    </xf>
    <xf numFmtId="167" fontId="3" fillId="0" borderId="2" xfId="3" applyNumberFormat="1" applyFont="1" applyFill="1" applyBorder="1" applyAlignment="1">
      <alignment horizontal="right" vertical="top"/>
    </xf>
    <xf numFmtId="0" fontId="3" fillId="0" borderId="0" xfId="0" applyFont="1" applyFill="1" applyBorder="1" applyAlignment="1">
      <alignment vertical="top" wrapText="1"/>
    </xf>
    <xf numFmtId="0" fontId="4" fillId="0" borderId="0" xfId="0" applyFont="1" applyFill="1"/>
    <xf numFmtId="166" fontId="3" fillId="3" borderId="0" xfId="0" applyNumberFormat="1" applyFont="1" applyFill="1"/>
    <xf numFmtId="0" fontId="6" fillId="0" borderId="0" xfId="5" applyNumberFormat="1" applyFont="1" applyFill="1" applyBorder="1" applyAlignment="1">
      <alignment horizontal="right"/>
    </xf>
    <xf numFmtId="0" fontId="3" fillId="0" borderId="0" xfId="0" applyFont="1" applyFill="1" applyBorder="1" applyAlignment="1">
      <alignment vertical="top" wrapText="1"/>
    </xf>
    <xf numFmtId="0" fontId="4" fillId="0" borderId="0" xfId="0" applyFont="1" applyFill="1"/>
    <xf numFmtId="0" fontId="4" fillId="0" borderId="0" xfId="0" applyFont="1" applyFill="1" applyBorder="1" applyAlignment="1">
      <alignment vertical="top" wrapText="1"/>
    </xf>
    <xf numFmtId="0" fontId="2" fillId="6" borderId="7" xfId="0" applyFont="1" applyFill="1" applyBorder="1" applyAlignment="1">
      <alignment horizontal="center" vertical="center"/>
    </xf>
    <xf numFmtId="0" fontId="2" fillId="0" borderId="0" xfId="0" applyFont="1" applyFill="1" applyAlignment="1">
      <alignment vertical="center"/>
    </xf>
    <xf numFmtId="0" fontId="2" fillId="0" borderId="0" xfId="0" applyFont="1" applyFill="1" applyBorder="1" applyAlignment="1">
      <alignment vertical="center"/>
    </xf>
    <xf numFmtId="0" fontId="4" fillId="0" borderId="0" xfId="0" applyFont="1" applyFill="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2" fillId="0" borderId="0" xfId="0" applyFont="1" applyFill="1" applyBorder="1" applyAlignment="1">
      <alignment horizontal="left" vertical="center"/>
    </xf>
    <xf numFmtId="0" fontId="6" fillId="3" borderId="0" xfId="1" applyFont="1" applyFill="1" applyBorder="1" applyAlignment="1">
      <alignment horizontal="left" wrapText="1" indent="1"/>
    </xf>
    <xf numFmtId="164" fontId="6" fillId="3" borderId="0" xfId="3" applyNumberFormat="1" applyFont="1" applyFill="1" applyBorder="1" applyAlignment="1">
      <alignment horizontal="right"/>
    </xf>
    <xf numFmtId="0" fontId="7" fillId="3" borderId="0" xfId="1" applyFont="1" applyFill="1" applyBorder="1" applyAlignment="1">
      <alignment horizontal="left" wrapText="1" indent="2"/>
    </xf>
    <xf numFmtId="164" fontId="7" fillId="3" borderId="0" xfId="3" applyNumberFormat="1" applyFont="1" applyFill="1" applyBorder="1" applyAlignment="1">
      <alignment horizontal="right"/>
    </xf>
    <xf numFmtId="0" fontId="2" fillId="0" borderId="14" xfId="0" applyFont="1" applyFill="1" applyBorder="1" applyAlignment="1">
      <alignment horizontal="center" vertical="center"/>
    </xf>
    <xf numFmtId="0" fontId="3" fillId="0" borderId="16" xfId="1" applyFont="1" applyFill="1" applyBorder="1" applyAlignment="1">
      <alignment horizontal="left" vertical="top"/>
    </xf>
    <xf numFmtId="166" fontId="4" fillId="0" borderId="16" xfId="0" applyNumberFormat="1" applyFont="1" applyFill="1" applyBorder="1" applyAlignment="1">
      <alignment horizontal="right"/>
    </xf>
    <xf numFmtId="0" fontId="4" fillId="0" borderId="16" xfId="0" applyFont="1" applyFill="1" applyBorder="1" applyAlignment="1">
      <alignment horizontal="right"/>
    </xf>
    <xf numFmtId="164" fontId="3" fillId="0" borderId="0" xfId="0" applyNumberFormat="1" applyFont="1" applyFill="1"/>
    <xf numFmtId="2" fontId="4" fillId="0" borderId="0" xfId="0" applyNumberFormat="1" applyFont="1"/>
    <xf numFmtId="166" fontId="27" fillId="0" borderId="0" xfId="3" applyNumberFormat="1" applyFont="1" applyFill="1" applyBorder="1" applyAlignment="1">
      <alignment horizontal="right" vertical="top"/>
    </xf>
    <xf numFmtId="169" fontId="3" fillId="0" borderId="0" xfId="0" applyNumberFormat="1" applyFont="1" applyFill="1"/>
    <xf numFmtId="166" fontId="2" fillId="0" borderId="0" xfId="0" applyNumberFormat="1" applyFont="1" applyAlignment="1"/>
    <xf numFmtId="166" fontId="5" fillId="2" borderId="0" xfId="3" applyNumberFormat="1" applyFont="1" applyFill="1" applyBorder="1" applyAlignment="1">
      <alignment horizontal="right"/>
    </xf>
    <xf numFmtId="166" fontId="4" fillId="0" borderId="0" xfId="0" applyNumberFormat="1" applyFont="1" applyFill="1" applyAlignment="1">
      <alignment vertical="center"/>
    </xf>
    <xf numFmtId="166" fontId="3" fillId="0" borderId="0" xfId="3" applyNumberFormat="1" applyFont="1" applyFill="1" applyBorder="1" applyAlignment="1">
      <alignment horizontal="right" vertical="center"/>
    </xf>
    <xf numFmtId="0" fontId="3" fillId="7" borderId="0" xfId="0" applyFont="1" applyFill="1" applyAlignment="1">
      <alignment horizontal="center"/>
    </xf>
    <xf numFmtId="0" fontId="3" fillId="7" borderId="10" xfId="0" applyFont="1" applyFill="1" applyBorder="1" applyAlignment="1">
      <alignment horizontal="center"/>
    </xf>
    <xf numFmtId="166" fontId="4" fillId="7" borderId="0" xfId="0" applyNumberFormat="1" applyFont="1" applyFill="1"/>
    <xf numFmtId="166" fontId="3" fillId="7" borderId="0" xfId="3" applyNumberFormat="1" applyFont="1" applyFill="1" applyBorder="1" applyAlignment="1">
      <alignment horizontal="right" vertical="top"/>
    </xf>
    <xf numFmtId="0" fontId="4" fillId="7" borderId="0" xfId="0" applyFont="1" applyFill="1"/>
    <xf numFmtId="166" fontId="27" fillId="2" borderId="0" xfId="0" applyNumberFormat="1" applyFont="1" applyFill="1" applyBorder="1" applyAlignment="1">
      <alignment horizontal="left" vertical="top"/>
    </xf>
    <xf numFmtId="0" fontId="8" fillId="0" borderId="0" xfId="0" applyFont="1" applyFill="1"/>
    <xf numFmtId="0" fontId="4" fillId="0" borderId="2" xfId="0" applyFont="1" applyFill="1" applyBorder="1" applyAlignment="1">
      <alignment horizontal="left" indent="2"/>
    </xf>
    <xf numFmtId="165" fontId="4" fillId="0" borderId="2" xfId="0" applyNumberFormat="1" applyFont="1" applyFill="1" applyBorder="1" applyAlignment="1">
      <alignment horizontal="right"/>
    </xf>
    <xf numFmtId="168" fontId="4" fillId="0" borderId="2" xfId="0" applyNumberFormat="1" applyFont="1" applyFill="1" applyBorder="1" applyAlignment="1">
      <alignment horizontal="right"/>
    </xf>
    <xf numFmtId="0" fontId="3" fillId="0" borderId="2" xfId="0" applyFont="1" applyFill="1" applyBorder="1" applyAlignment="1">
      <alignment horizontal="center"/>
    </xf>
    <xf numFmtId="166" fontId="5" fillId="0" borderId="0" xfId="0" applyNumberFormat="1" applyFont="1"/>
    <xf numFmtId="1" fontId="4" fillId="0" borderId="0" xfId="0" applyNumberFormat="1" applyFont="1"/>
    <xf numFmtId="166" fontId="5" fillId="0" borderId="0" xfId="0" applyNumberFormat="1" applyFont="1" applyAlignment="1"/>
    <xf numFmtId="166" fontId="3" fillId="0" borderId="0" xfId="0" applyNumberFormat="1" applyFont="1" applyAlignment="1">
      <alignment vertical="center"/>
    </xf>
    <xf numFmtId="0" fontId="4" fillId="0" borderId="0" xfId="0" applyFont="1" applyAlignment="1">
      <alignment vertical="center"/>
    </xf>
    <xf numFmtId="170" fontId="3" fillId="0" borderId="0" xfId="0" applyNumberFormat="1" applyFont="1" applyFill="1"/>
    <xf numFmtId="166" fontId="3" fillId="0" borderId="0" xfId="0" applyNumberFormat="1" applyFont="1" applyBorder="1"/>
    <xf numFmtId="0" fontId="27" fillId="2" borderId="0" xfId="0" applyFont="1" applyFill="1" applyBorder="1" applyAlignment="1">
      <alignment horizontal="left" vertical="top"/>
    </xf>
    <xf numFmtId="165" fontId="4" fillId="0" borderId="16" xfId="0" applyNumberFormat="1" applyFont="1" applyFill="1" applyBorder="1" applyAlignment="1">
      <alignment horizontal="right"/>
    </xf>
    <xf numFmtId="166" fontId="2" fillId="0" borderId="0" xfId="0" applyNumberFormat="1" applyFont="1" applyFill="1" applyBorder="1"/>
    <xf numFmtId="166" fontId="8" fillId="0" borderId="0" xfId="0" applyNumberFormat="1" applyFont="1" applyBorder="1"/>
    <xf numFmtId="1" fontId="3" fillId="0" borderId="0" xfId="0" applyNumberFormat="1" applyFont="1" applyFill="1" applyAlignment="1">
      <alignment horizontal="center"/>
    </xf>
    <xf numFmtId="166" fontId="4" fillId="0" borderId="0" xfId="0" applyNumberFormat="1" applyFont="1" applyFill="1" applyBorder="1"/>
    <xf numFmtId="166" fontId="4" fillId="0" borderId="0" xfId="0" applyNumberFormat="1" applyFont="1" applyFill="1" applyBorder="1" applyAlignment="1"/>
    <xf numFmtId="166" fontId="4" fillId="0" borderId="0" xfId="0" applyNumberFormat="1" applyFont="1" applyBorder="1" applyAlignment="1">
      <alignment horizontal="right"/>
    </xf>
    <xf numFmtId="169" fontId="7" fillId="0" borderId="0" xfId="3" applyNumberFormat="1" applyFont="1" applyFill="1" applyBorder="1" applyAlignment="1">
      <alignment horizontal="center"/>
    </xf>
    <xf numFmtId="165" fontId="4" fillId="0" borderId="0" xfId="0" applyNumberFormat="1" applyFont="1" applyAlignment="1"/>
    <xf numFmtId="167" fontId="3" fillId="0" borderId="0" xfId="3" applyNumberFormat="1" applyFont="1" applyFill="1" applyBorder="1" applyAlignment="1">
      <alignment horizontal="right"/>
    </xf>
    <xf numFmtId="171" fontId="7" fillId="0" borderId="0" xfId="5" applyNumberFormat="1" applyFont="1" applyFill="1" applyBorder="1" applyAlignment="1">
      <alignment horizontal="right"/>
    </xf>
    <xf numFmtId="0" fontId="7" fillId="7" borderId="0" xfId="1" applyFont="1" applyFill="1" applyBorder="1" applyAlignment="1">
      <alignment horizontal="left" wrapText="1" indent="2"/>
    </xf>
    <xf numFmtId="172" fontId="7" fillId="7" borderId="0" xfId="5" applyNumberFormat="1" applyFont="1" applyFill="1" applyBorder="1" applyAlignment="1">
      <alignment horizontal="right"/>
    </xf>
    <xf numFmtId="169" fontId="7" fillId="7" borderId="0" xfId="3" applyNumberFormat="1" applyFont="1" applyFill="1" applyBorder="1" applyAlignment="1">
      <alignment horizontal="right"/>
    </xf>
    <xf numFmtId="168" fontId="4" fillId="7" borderId="0" xfId="0" applyNumberFormat="1" applyFont="1" applyFill="1"/>
    <xf numFmtId="0" fontId="4" fillId="7" borderId="0" xfId="0" applyFont="1" applyFill="1" applyAlignment="1">
      <alignment horizontal="center"/>
    </xf>
    <xf numFmtId="3" fontId="8" fillId="0" borderId="0" xfId="3" applyNumberFormat="1" applyFont="1" applyFill="1" applyBorder="1" applyAlignment="1">
      <alignment horizontal="right" vertical="top"/>
    </xf>
    <xf numFmtId="0" fontId="7" fillId="0" borderId="2" xfId="1" applyFont="1" applyFill="1" applyBorder="1" applyAlignment="1">
      <alignment horizontal="left" wrapText="1" indent="2"/>
    </xf>
    <xf numFmtId="0" fontId="4" fillId="0" borderId="2" xfId="0" applyFont="1" applyBorder="1" applyAlignment="1">
      <alignment horizontal="center"/>
    </xf>
    <xf numFmtId="0" fontId="4" fillId="0" borderId="0" xfId="0" applyFont="1" applyAlignment="1"/>
    <xf numFmtId="166" fontId="4" fillId="0" borderId="0" xfId="0" applyNumberFormat="1" applyFont="1" applyFill="1" applyAlignment="1"/>
    <xf numFmtId="166" fontId="4" fillId="0" borderId="0" xfId="0" applyNumberFormat="1" applyFont="1" applyAlignment="1"/>
    <xf numFmtId="0" fontId="3" fillId="0" borderId="0" xfId="1" applyFont="1" applyFill="1" applyBorder="1" applyAlignment="1">
      <alignment horizontal="left"/>
    </xf>
    <xf numFmtId="3" fontId="5" fillId="2" borderId="0" xfId="3" applyNumberFormat="1" applyFont="1" applyFill="1" applyBorder="1" applyAlignment="1">
      <alignment horizontal="right" vertical="top"/>
    </xf>
    <xf numFmtId="3" fontId="5" fillId="0" borderId="0" xfId="3" applyNumberFormat="1" applyFont="1" applyFill="1" applyBorder="1" applyAlignment="1">
      <alignment horizontal="right" vertical="top"/>
    </xf>
    <xf numFmtId="3" fontId="3" fillId="0" borderId="0" xfId="3" applyNumberFormat="1" applyFont="1" applyFill="1" applyBorder="1" applyAlignment="1">
      <alignment horizontal="right" vertical="top"/>
    </xf>
    <xf numFmtId="3" fontId="3" fillId="0" borderId="2" xfId="3" applyNumberFormat="1" applyFont="1" applyFill="1" applyBorder="1" applyAlignment="1">
      <alignment horizontal="right" vertical="top"/>
    </xf>
    <xf numFmtId="0" fontId="4" fillId="3" borderId="0" xfId="0" applyFont="1" applyFill="1" applyBorder="1" applyAlignment="1">
      <alignment horizontal="left" indent="2"/>
    </xf>
    <xf numFmtId="166" fontId="3" fillId="2" borderId="0" xfId="3" applyNumberFormat="1" applyFont="1" applyFill="1" applyBorder="1" applyAlignment="1">
      <alignment horizontal="right"/>
    </xf>
    <xf numFmtId="166" fontId="3" fillId="2" borderId="0" xfId="3" applyNumberFormat="1" applyFont="1" applyFill="1" applyBorder="1" applyAlignment="1">
      <alignment horizontal="right" vertical="top"/>
    </xf>
    <xf numFmtId="172" fontId="7" fillId="7" borderId="0" xfId="5" applyNumberFormat="1" applyFont="1" applyFill="1" applyBorder="1" applyAlignment="1">
      <alignment horizontal="left"/>
    </xf>
    <xf numFmtId="1" fontId="5" fillId="0" borderId="10" xfId="0" applyNumberFormat="1" applyFont="1" applyFill="1" applyBorder="1"/>
    <xf numFmtId="2" fontId="2" fillId="0" borderId="0" xfId="0" applyNumberFormat="1" applyFont="1"/>
    <xf numFmtId="165" fontId="7" fillId="0" borderId="0" xfId="2" applyNumberFormat="1" applyFont="1" applyFill="1" applyBorder="1" applyAlignment="1">
      <alignment horizontal="center"/>
    </xf>
    <xf numFmtId="0" fontId="15" fillId="0" borderId="0" xfId="0" applyFont="1" applyAlignment="1">
      <alignment vertical="center"/>
    </xf>
    <xf numFmtId="0" fontId="17" fillId="0" borderId="2" xfId="0" applyFont="1" applyBorder="1" applyAlignment="1">
      <alignment vertical="center"/>
    </xf>
    <xf numFmtId="0" fontId="16" fillId="0" borderId="8" xfId="0" applyFont="1" applyBorder="1" applyAlignment="1">
      <alignment vertical="center"/>
    </xf>
    <xf numFmtId="0" fontId="22" fillId="0" borderId="9" xfId="0" applyFont="1" applyBorder="1"/>
    <xf numFmtId="0" fontId="20" fillId="0" borderId="9" xfId="0" applyFont="1" applyBorder="1"/>
    <xf numFmtId="0" fontId="3" fillId="0" borderId="3" xfId="0" applyFont="1" applyFill="1" applyBorder="1" applyAlignment="1">
      <alignment vertical="top" wrapText="1"/>
    </xf>
    <xf numFmtId="0" fontId="3" fillId="0" borderId="0" xfId="0" applyFont="1" applyFill="1" applyBorder="1" applyAlignment="1">
      <alignment vertical="top" wrapText="1"/>
    </xf>
    <xf numFmtId="0" fontId="2" fillId="0" borderId="4" xfId="0" applyFont="1" applyFill="1" applyBorder="1" applyAlignment="1">
      <alignment horizontal="center" vertical="center" wrapText="1"/>
    </xf>
    <xf numFmtId="0" fontId="5" fillId="0" borderId="1" xfId="1" applyFont="1" applyFill="1" applyBorder="1" applyAlignment="1">
      <alignment horizontal="left" vertical="center" wrapText="1"/>
    </xf>
    <xf numFmtId="0" fontId="5" fillId="0" borderId="2" xfId="1" applyFont="1" applyFill="1" applyBorder="1" applyAlignment="1">
      <alignment horizontal="left" vertical="center" wrapText="1"/>
    </xf>
    <xf numFmtId="0" fontId="4" fillId="0" borderId="0" xfId="0" applyFont="1" applyFill="1"/>
    <xf numFmtId="0" fontId="13" fillId="0" borderId="0" xfId="0" applyFont="1" applyFill="1" applyBorder="1" applyAlignment="1">
      <alignment horizontal="left" vertical="top" wrapText="1"/>
    </xf>
    <xf numFmtId="0" fontId="4" fillId="0" borderId="0" xfId="0" applyFont="1" applyFill="1" applyBorder="1" applyAlignment="1">
      <alignment vertical="top" wrapText="1"/>
    </xf>
    <xf numFmtId="0" fontId="2" fillId="0" borderId="2" xfId="0" applyFont="1" applyFill="1" applyBorder="1" applyAlignment="1">
      <alignment horizontal="center"/>
    </xf>
    <xf numFmtId="0" fontId="2" fillId="6" borderId="11" xfId="0" applyFont="1" applyFill="1" applyBorder="1" applyAlignment="1">
      <alignment horizontal="center" vertical="center"/>
    </xf>
    <xf numFmtId="0" fontId="2" fillId="6" borderId="7" xfId="0" applyFont="1" applyFill="1" applyBorder="1" applyAlignment="1">
      <alignment horizontal="center" vertical="center"/>
    </xf>
    <xf numFmtId="0" fontId="2" fillId="0" borderId="0" xfId="0" applyFont="1" applyFill="1" applyAlignment="1">
      <alignment vertical="center"/>
    </xf>
    <xf numFmtId="0" fontId="2" fillId="0" borderId="0" xfId="0" applyFont="1" applyFill="1" applyBorder="1" applyAlignment="1">
      <alignment vertical="center"/>
    </xf>
    <xf numFmtId="0" fontId="2" fillId="6" borderId="5" xfId="0" applyFont="1" applyFill="1" applyBorder="1" applyAlignment="1">
      <alignment horizontal="center" vertical="center" wrapText="1"/>
    </xf>
    <xf numFmtId="0" fontId="2" fillId="6" borderId="6"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2" borderId="0" xfId="0" applyFont="1" applyFill="1" applyAlignment="1">
      <alignment horizontal="center"/>
    </xf>
    <xf numFmtId="0" fontId="5" fillId="2" borderId="10" xfId="0" applyFont="1" applyFill="1" applyBorder="1" applyAlignment="1">
      <alignment horizontal="center"/>
    </xf>
    <xf numFmtId="0" fontId="5" fillId="2" borderId="0" xfId="0" applyFont="1" applyFill="1" applyBorder="1" applyAlignment="1">
      <alignment horizontal="center"/>
    </xf>
    <xf numFmtId="0" fontId="2" fillId="6" borderId="18" xfId="0" applyFont="1" applyFill="1" applyBorder="1" applyAlignment="1">
      <alignment horizontal="center" vertical="center" wrapText="1"/>
    </xf>
    <xf numFmtId="0" fontId="2" fillId="6" borderId="19" xfId="0" applyFont="1" applyFill="1" applyBorder="1" applyAlignment="1">
      <alignment horizontal="center" vertical="center" wrapText="1"/>
    </xf>
    <xf numFmtId="0" fontId="3" fillId="0" borderId="16" xfId="0" applyFont="1" applyFill="1" applyBorder="1" applyAlignment="1">
      <alignment vertical="top" wrapText="1"/>
    </xf>
    <xf numFmtId="0" fontId="5" fillId="0" borderId="14" xfId="1" applyFont="1" applyFill="1" applyBorder="1" applyAlignment="1">
      <alignment horizontal="left" vertical="center" wrapText="1"/>
    </xf>
    <xf numFmtId="0" fontId="2" fillId="0" borderId="15" xfId="0" applyFont="1" applyFill="1" applyBorder="1" applyAlignment="1">
      <alignment horizontal="center" vertical="center" wrapText="1"/>
    </xf>
    <xf numFmtId="0" fontId="5" fillId="0" borderId="16" xfId="0" applyFont="1" applyFill="1" applyBorder="1" applyAlignment="1">
      <alignment horizontal="center" vertical="center" wrapText="1"/>
    </xf>
    <xf numFmtId="0" fontId="2" fillId="6" borderId="17" xfId="0" applyFont="1" applyFill="1" applyBorder="1" applyAlignment="1">
      <alignment horizontal="center" vertical="center"/>
    </xf>
    <xf numFmtId="0" fontId="4" fillId="0" borderId="3" xfId="0" applyFont="1" applyFill="1" applyBorder="1" applyAlignment="1">
      <alignment horizontal="left" vertical="top" wrapText="1"/>
    </xf>
    <xf numFmtId="0" fontId="4" fillId="0" borderId="0" xfId="0" applyFont="1" applyFill="1" applyAlignment="1">
      <alignment vertical="top" wrapText="1"/>
    </xf>
    <xf numFmtId="0" fontId="4" fillId="0" borderId="0" xfId="0" applyFont="1" applyFill="1" applyAlignment="1">
      <alignment horizontal="left" vertical="top" wrapText="1"/>
    </xf>
    <xf numFmtId="0" fontId="5" fillId="2" borderId="10" xfId="0" applyFont="1" applyFill="1" applyBorder="1" applyAlignment="1">
      <alignment horizontal="center" vertical="center"/>
    </xf>
    <xf numFmtId="0" fontId="5" fillId="2" borderId="0" xfId="0" applyFont="1" applyFill="1" applyBorder="1" applyAlignment="1">
      <alignment horizontal="center" vertical="center"/>
    </xf>
    <xf numFmtId="0" fontId="4" fillId="0" borderId="16" xfId="0" applyFont="1" applyFill="1" applyBorder="1" applyAlignment="1">
      <alignment vertical="top" wrapText="1"/>
    </xf>
    <xf numFmtId="0" fontId="4" fillId="0" borderId="0" xfId="0" applyFont="1" applyFill="1" applyAlignment="1">
      <alignment horizontal="left" vertical="center" wrapText="1"/>
    </xf>
    <xf numFmtId="0" fontId="4" fillId="0" borderId="3" xfId="0" applyFont="1" applyBorder="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2" fillId="0" borderId="0" xfId="0" applyFont="1" applyFill="1" applyBorder="1" applyAlignment="1">
      <alignment horizontal="left" vertical="center"/>
    </xf>
    <xf numFmtId="0" fontId="4" fillId="0" borderId="16" xfId="0" applyFont="1" applyBorder="1" applyAlignment="1">
      <alignment horizontal="left" vertical="center" wrapText="1"/>
    </xf>
    <xf numFmtId="0" fontId="4" fillId="0" borderId="9" xfId="0" applyFont="1" applyFill="1" applyBorder="1" applyAlignment="1">
      <alignment horizontal="left" vertical="center" wrapText="1"/>
    </xf>
    <xf numFmtId="0" fontId="4" fillId="0" borderId="16" xfId="0" applyFont="1" applyFill="1" applyBorder="1" applyAlignment="1">
      <alignment horizontal="left" vertical="center" wrapText="1"/>
    </xf>
    <xf numFmtId="0" fontId="2" fillId="0" borderId="0" xfId="0" applyFont="1" applyFill="1" applyAlignment="1">
      <alignment horizontal="left" vertical="center"/>
    </xf>
  </cellXfs>
  <cellStyles count="15">
    <cellStyle name="Hipervínculo" xfId="8" builtinId="8"/>
    <cellStyle name="Normal" xfId="0" builtinId="0"/>
    <cellStyle name="Normal_C.2" xfId="2" xr:uid="{00000000-0005-0000-0000-000002000000}"/>
    <cellStyle name="Normal_C.3" xfId="5" xr:uid="{00000000-0005-0000-0000-000003000000}"/>
    <cellStyle name="Normal_C.4" xfId="6" xr:uid="{00000000-0005-0000-0000-000004000000}"/>
    <cellStyle name="Normal_C1Total" xfId="1" xr:uid="{00000000-0005-0000-0000-000005000000}"/>
    <cellStyle name="Normal_Hoja1" xfId="4" xr:uid="{00000000-0005-0000-0000-000006000000}"/>
    <cellStyle name="Normal_Hoja2" xfId="7" xr:uid="{00000000-0005-0000-0000-000007000000}"/>
    <cellStyle name="Normal_Hoja3" xfId="3" xr:uid="{00000000-0005-0000-0000-000008000000}"/>
    <cellStyle name="Pub" xfId="10" xr:uid="{00000000-0005-0000-0000-000009000000}"/>
    <cellStyle name="Pub 2" xfId="12" xr:uid="{00000000-0005-0000-0000-00000A000000}"/>
    <cellStyle name="Pub 3" xfId="14" xr:uid="{00000000-0005-0000-0000-00000B000000}"/>
    <cellStyle name="Título trimestre" xfId="9" xr:uid="{00000000-0005-0000-0000-00000C000000}"/>
    <cellStyle name="Título trimestre 2" xfId="11" xr:uid="{00000000-0005-0000-0000-00000D000000}"/>
    <cellStyle name="Título trimestre 3" xfId="13" xr:uid="{00000000-0005-0000-0000-00000E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0066CC"/>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5.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6.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1.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104775</xdr:colOff>
      <xdr:row>0</xdr:row>
      <xdr:rowOff>0</xdr:rowOff>
    </xdr:from>
    <xdr:to>
      <xdr:col>0</xdr:col>
      <xdr:colOff>1171575</xdr:colOff>
      <xdr:row>4</xdr:row>
      <xdr:rowOff>0</xdr:rowOff>
    </xdr:to>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0"/>
          <a:ext cx="1066800"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13</xdr:col>
      <xdr:colOff>104775</xdr:colOff>
      <xdr:row>2</xdr:row>
      <xdr:rowOff>138020</xdr:rowOff>
    </xdr:from>
    <xdr:to>
      <xdr:col>22</xdr:col>
      <xdr:colOff>104775</xdr:colOff>
      <xdr:row>38</xdr:row>
      <xdr:rowOff>66675</xdr:rowOff>
    </xdr:to>
    <xdr:pic>
      <xdr:nvPicPr>
        <xdr:cNvPr id="2" name="15 Imagen">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39350"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9</xdr:col>
      <xdr:colOff>438151</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100-000003000000}"/>
            </a:ext>
          </a:extLst>
        </xdr:cNvPr>
        <xdr:cNvSpPr/>
      </xdr:nvSpPr>
      <xdr:spPr>
        <a:xfrm>
          <a:off x="4676776"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8</xdr:col>
      <xdr:colOff>161925</xdr:colOff>
      <xdr:row>4</xdr:row>
      <xdr:rowOff>9525</xdr:rowOff>
    </xdr:from>
    <xdr:to>
      <xdr:col>8</xdr:col>
      <xdr:colOff>257175</xdr:colOff>
      <xdr:row>4</xdr:row>
      <xdr:rowOff>104775</xdr:rowOff>
    </xdr:to>
    <xdr:sp macro="" textlink="">
      <xdr:nvSpPr>
        <xdr:cNvPr id="4" name="Triángulo isósceles 3">
          <a:extLst>
            <a:ext uri="{FF2B5EF4-FFF2-40B4-BE49-F238E27FC236}">
              <a16:creationId xmlns:a16="http://schemas.microsoft.com/office/drawing/2014/main" id="{00000000-0008-0000-0100-000004000000}"/>
            </a:ext>
          </a:extLst>
        </xdr:cNvPr>
        <xdr:cNvSpPr/>
      </xdr:nvSpPr>
      <xdr:spPr>
        <a:xfrm>
          <a:off x="7381875" y="638175"/>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219075</xdr:colOff>
      <xdr:row>0</xdr:row>
      <xdr:rowOff>0</xdr:rowOff>
    </xdr:from>
    <xdr:to>
      <xdr:col>9</xdr:col>
      <xdr:colOff>428625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64052D37-120F-4669-A06E-AD57AA76F273}"/>
            </a:ext>
          </a:extLst>
        </xdr:cNvPr>
        <xdr:cNvSpPr/>
      </xdr:nvSpPr>
      <xdr:spPr>
        <a:xfrm>
          <a:off x="4768215" y="0"/>
          <a:ext cx="332613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8</xdr:col>
      <xdr:colOff>123825</xdr:colOff>
      <xdr:row>4</xdr:row>
      <xdr:rowOff>38100</xdr:rowOff>
    </xdr:from>
    <xdr:to>
      <xdr:col>8</xdr:col>
      <xdr:colOff>219075</xdr:colOff>
      <xdr:row>4</xdr:row>
      <xdr:rowOff>133350</xdr:rowOff>
    </xdr:to>
    <xdr:sp macro="" textlink="">
      <xdr:nvSpPr>
        <xdr:cNvPr id="3" name="Triángulo isósceles 2">
          <a:extLst>
            <a:ext uri="{FF2B5EF4-FFF2-40B4-BE49-F238E27FC236}">
              <a16:creationId xmlns:a16="http://schemas.microsoft.com/office/drawing/2014/main" id="{6A13A543-106B-4CF8-848B-BD817897276C}"/>
            </a:ext>
          </a:extLst>
        </xdr:cNvPr>
        <xdr:cNvSpPr/>
      </xdr:nvSpPr>
      <xdr:spPr>
        <a:xfrm>
          <a:off x="7454265" y="624840"/>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323850</xdr:colOff>
      <xdr:row>0</xdr:row>
      <xdr:rowOff>0</xdr:rowOff>
    </xdr:from>
    <xdr:to>
      <xdr:col>9</xdr:col>
      <xdr:colOff>438150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9622A4BE-493B-40C6-AB9E-074F93E81E2A}"/>
            </a:ext>
          </a:extLst>
        </xdr:cNvPr>
        <xdr:cNvSpPr/>
      </xdr:nvSpPr>
      <xdr:spPr>
        <a:xfrm>
          <a:off x="4872990" y="0"/>
          <a:ext cx="32689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8</xdr:col>
      <xdr:colOff>104775</xdr:colOff>
      <xdr:row>4</xdr:row>
      <xdr:rowOff>28575</xdr:rowOff>
    </xdr:from>
    <xdr:to>
      <xdr:col>8</xdr:col>
      <xdr:colOff>200025</xdr:colOff>
      <xdr:row>4</xdr:row>
      <xdr:rowOff>123825</xdr:rowOff>
    </xdr:to>
    <xdr:sp macro="" textlink="">
      <xdr:nvSpPr>
        <xdr:cNvPr id="3" name="Triángulo isósceles 2">
          <a:extLst>
            <a:ext uri="{FF2B5EF4-FFF2-40B4-BE49-F238E27FC236}">
              <a16:creationId xmlns:a16="http://schemas.microsoft.com/office/drawing/2014/main" id="{4AED87EE-C46A-40A4-9A19-303A954A6996}"/>
            </a:ext>
          </a:extLst>
        </xdr:cNvPr>
        <xdr:cNvSpPr/>
      </xdr:nvSpPr>
      <xdr:spPr>
        <a:xfrm>
          <a:off x="7534275" y="615315"/>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104775</xdr:colOff>
      <xdr:row>2</xdr:row>
      <xdr:rowOff>138020</xdr:rowOff>
    </xdr:from>
    <xdr:to>
      <xdr:col>22</xdr:col>
      <xdr:colOff>104775</xdr:colOff>
      <xdr:row>38</xdr:row>
      <xdr:rowOff>66675</xdr:rowOff>
    </xdr:to>
    <xdr:pic>
      <xdr:nvPicPr>
        <xdr:cNvPr id="2" name="1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15575" y="397100"/>
          <a:ext cx="7063740" cy="47140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9</xdr:col>
      <xdr:colOff>438151</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200-000003000000}"/>
            </a:ext>
          </a:extLst>
        </xdr:cNvPr>
        <xdr:cNvSpPr/>
      </xdr:nvSpPr>
      <xdr:spPr>
        <a:xfrm>
          <a:off x="4796791" y="0"/>
          <a:ext cx="3429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8</xdr:col>
      <xdr:colOff>161925</xdr:colOff>
      <xdr:row>4</xdr:row>
      <xdr:rowOff>9525</xdr:rowOff>
    </xdr:from>
    <xdr:to>
      <xdr:col>8</xdr:col>
      <xdr:colOff>257175</xdr:colOff>
      <xdr:row>4</xdr:row>
      <xdr:rowOff>104775</xdr:rowOff>
    </xdr:to>
    <xdr:sp macro="" textlink="">
      <xdr:nvSpPr>
        <xdr:cNvPr id="4" name="Triángulo isósceles 3">
          <a:extLst>
            <a:ext uri="{FF2B5EF4-FFF2-40B4-BE49-F238E27FC236}">
              <a16:creationId xmlns:a16="http://schemas.microsoft.com/office/drawing/2014/main" id="{00000000-0008-0000-0200-000004000000}"/>
            </a:ext>
          </a:extLst>
        </xdr:cNvPr>
        <xdr:cNvSpPr/>
      </xdr:nvSpPr>
      <xdr:spPr>
        <a:xfrm>
          <a:off x="7576185" y="596265"/>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104775</xdr:colOff>
      <xdr:row>2</xdr:row>
      <xdr:rowOff>138020</xdr:rowOff>
    </xdr:from>
    <xdr:to>
      <xdr:col>22</xdr:col>
      <xdr:colOff>104775</xdr:colOff>
      <xdr:row>38</xdr:row>
      <xdr:rowOff>66675</xdr:rowOff>
    </xdr:to>
    <xdr:pic>
      <xdr:nvPicPr>
        <xdr:cNvPr id="2" name="1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15575" y="397100"/>
          <a:ext cx="7063740" cy="47140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9</xdr:col>
      <xdr:colOff>438151</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300-000003000000}"/>
            </a:ext>
          </a:extLst>
        </xdr:cNvPr>
        <xdr:cNvSpPr/>
      </xdr:nvSpPr>
      <xdr:spPr>
        <a:xfrm>
          <a:off x="4796791" y="0"/>
          <a:ext cx="3429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8</xdr:col>
      <xdr:colOff>161925</xdr:colOff>
      <xdr:row>4</xdr:row>
      <xdr:rowOff>9525</xdr:rowOff>
    </xdr:from>
    <xdr:to>
      <xdr:col>8</xdr:col>
      <xdr:colOff>257175</xdr:colOff>
      <xdr:row>4</xdr:row>
      <xdr:rowOff>104775</xdr:rowOff>
    </xdr:to>
    <xdr:sp macro="" textlink="">
      <xdr:nvSpPr>
        <xdr:cNvPr id="4" name="Triángulo isósceles 3">
          <a:extLst>
            <a:ext uri="{FF2B5EF4-FFF2-40B4-BE49-F238E27FC236}">
              <a16:creationId xmlns:a16="http://schemas.microsoft.com/office/drawing/2014/main" id="{00000000-0008-0000-0300-000004000000}"/>
            </a:ext>
          </a:extLst>
        </xdr:cNvPr>
        <xdr:cNvSpPr/>
      </xdr:nvSpPr>
      <xdr:spPr>
        <a:xfrm>
          <a:off x="7576185" y="596265"/>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190500</xdr:colOff>
      <xdr:row>0</xdr:row>
      <xdr:rowOff>0</xdr:rowOff>
    </xdr:from>
    <xdr:to>
      <xdr:col>7</xdr:col>
      <xdr:colOff>409575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400-000002000000}"/>
            </a:ext>
          </a:extLst>
        </xdr:cNvPr>
        <xdr:cNvSpPr/>
      </xdr:nvSpPr>
      <xdr:spPr>
        <a:xfrm>
          <a:off x="4371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6</xdr:col>
      <xdr:colOff>161925</xdr:colOff>
      <xdr:row>4</xdr:row>
      <xdr:rowOff>9525</xdr:rowOff>
    </xdr:from>
    <xdr:to>
      <xdr:col>6</xdr:col>
      <xdr:colOff>257175</xdr:colOff>
      <xdr:row>4</xdr:row>
      <xdr:rowOff>104775</xdr:rowOff>
    </xdr:to>
    <xdr:sp macro="" textlink="">
      <xdr:nvSpPr>
        <xdr:cNvPr id="3" name="Triángulo isósceles 2">
          <a:extLst>
            <a:ext uri="{FF2B5EF4-FFF2-40B4-BE49-F238E27FC236}">
              <a16:creationId xmlns:a16="http://schemas.microsoft.com/office/drawing/2014/main" id="{00000000-0008-0000-0400-000003000000}"/>
            </a:ext>
          </a:extLst>
        </xdr:cNvPr>
        <xdr:cNvSpPr/>
      </xdr:nvSpPr>
      <xdr:spPr>
        <a:xfrm>
          <a:off x="7381875" y="638175"/>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238125</xdr:colOff>
      <xdr:row>0</xdr:row>
      <xdr:rowOff>0</xdr:rowOff>
    </xdr:from>
    <xdr:to>
      <xdr:col>7</xdr:col>
      <xdr:colOff>428625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7D251B4E-BECF-4D74-832F-2F19E54EAA31}"/>
            </a:ext>
          </a:extLst>
        </xdr:cNvPr>
        <xdr:cNvSpPr/>
      </xdr:nvSpPr>
      <xdr:spPr>
        <a:xfrm>
          <a:off x="4551045" y="0"/>
          <a:ext cx="2286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6</xdr:col>
      <xdr:colOff>104775</xdr:colOff>
      <xdr:row>4</xdr:row>
      <xdr:rowOff>9525</xdr:rowOff>
    </xdr:from>
    <xdr:to>
      <xdr:col>6</xdr:col>
      <xdr:colOff>200025</xdr:colOff>
      <xdr:row>4</xdr:row>
      <xdr:rowOff>104775</xdr:rowOff>
    </xdr:to>
    <xdr:sp macro="" textlink="">
      <xdr:nvSpPr>
        <xdr:cNvPr id="3" name="Triángulo isósceles 2">
          <a:extLst>
            <a:ext uri="{FF2B5EF4-FFF2-40B4-BE49-F238E27FC236}">
              <a16:creationId xmlns:a16="http://schemas.microsoft.com/office/drawing/2014/main" id="{AC0695F3-6B5A-4EB6-A073-89F335891D75}"/>
            </a:ext>
          </a:extLst>
        </xdr:cNvPr>
        <xdr:cNvSpPr/>
      </xdr:nvSpPr>
      <xdr:spPr>
        <a:xfrm>
          <a:off x="6139815" y="535305"/>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295275</xdr:colOff>
      <xdr:row>0</xdr:row>
      <xdr:rowOff>0</xdr:rowOff>
    </xdr:from>
    <xdr:to>
      <xdr:col>7</xdr:col>
      <xdr:colOff>419100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8D77BE0A-048B-41D1-AA83-E4FF6B20D27F}"/>
            </a:ext>
          </a:extLst>
        </xdr:cNvPr>
        <xdr:cNvSpPr/>
      </xdr:nvSpPr>
      <xdr:spPr>
        <a:xfrm>
          <a:off x="4608195" y="0"/>
          <a:ext cx="254698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6</xdr:col>
      <xdr:colOff>66675</xdr:colOff>
      <xdr:row>4</xdr:row>
      <xdr:rowOff>0</xdr:rowOff>
    </xdr:from>
    <xdr:to>
      <xdr:col>6</xdr:col>
      <xdr:colOff>161925</xdr:colOff>
      <xdr:row>4</xdr:row>
      <xdr:rowOff>95250</xdr:rowOff>
    </xdr:to>
    <xdr:sp macro="" textlink="">
      <xdr:nvSpPr>
        <xdr:cNvPr id="3" name="Triángulo isósceles 2">
          <a:extLst>
            <a:ext uri="{FF2B5EF4-FFF2-40B4-BE49-F238E27FC236}">
              <a16:creationId xmlns:a16="http://schemas.microsoft.com/office/drawing/2014/main" id="{EA18267F-FC29-4717-8714-D4D3E652528E}"/>
            </a:ext>
          </a:extLst>
        </xdr:cNvPr>
        <xdr:cNvSpPr/>
      </xdr:nvSpPr>
      <xdr:spPr>
        <a:xfrm>
          <a:off x="6490335" y="525780"/>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190500</xdr:colOff>
      <xdr:row>0</xdr:row>
      <xdr:rowOff>0</xdr:rowOff>
    </xdr:from>
    <xdr:to>
      <xdr:col>7</xdr:col>
      <xdr:colOff>409575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500-000002000000}"/>
            </a:ext>
          </a:extLst>
        </xdr:cNvPr>
        <xdr:cNvSpPr/>
      </xdr:nvSpPr>
      <xdr:spPr>
        <a:xfrm>
          <a:off x="4503420" y="0"/>
          <a:ext cx="26117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6</xdr:col>
      <xdr:colOff>161925</xdr:colOff>
      <xdr:row>4</xdr:row>
      <xdr:rowOff>9525</xdr:rowOff>
    </xdr:from>
    <xdr:to>
      <xdr:col>6</xdr:col>
      <xdr:colOff>257175</xdr:colOff>
      <xdr:row>4</xdr:row>
      <xdr:rowOff>104775</xdr:rowOff>
    </xdr:to>
    <xdr:sp macro="" textlink="">
      <xdr:nvSpPr>
        <xdr:cNvPr id="3" name="Triángulo isósceles 2">
          <a:extLst>
            <a:ext uri="{FF2B5EF4-FFF2-40B4-BE49-F238E27FC236}">
              <a16:creationId xmlns:a16="http://schemas.microsoft.com/office/drawing/2014/main" id="{00000000-0008-0000-0500-000003000000}"/>
            </a:ext>
          </a:extLst>
        </xdr:cNvPr>
        <xdr:cNvSpPr/>
      </xdr:nvSpPr>
      <xdr:spPr>
        <a:xfrm>
          <a:off x="6494145" y="596265"/>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190500</xdr:colOff>
      <xdr:row>0</xdr:row>
      <xdr:rowOff>0</xdr:rowOff>
    </xdr:from>
    <xdr:to>
      <xdr:col>7</xdr:col>
      <xdr:colOff>409575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4503420" y="0"/>
          <a:ext cx="26117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6</xdr:col>
      <xdr:colOff>161925</xdr:colOff>
      <xdr:row>4</xdr:row>
      <xdr:rowOff>9525</xdr:rowOff>
    </xdr:from>
    <xdr:to>
      <xdr:col>6</xdr:col>
      <xdr:colOff>257175</xdr:colOff>
      <xdr:row>4</xdr:row>
      <xdr:rowOff>104775</xdr:rowOff>
    </xdr:to>
    <xdr:sp macro="" textlink="">
      <xdr:nvSpPr>
        <xdr:cNvPr id="3" name="Triángulo isósceles 2">
          <a:extLst>
            <a:ext uri="{FF2B5EF4-FFF2-40B4-BE49-F238E27FC236}">
              <a16:creationId xmlns:a16="http://schemas.microsoft.com/office/drawing/2014/main" id="{00000000-0008-0000-0600-000003000000}"/>
            </a:ext>
          </a:extLst>
        </xdr:cNvPr>
        <xdr:cNvSpPr/>
      </xdr:nvSpPr>
      <xdr:spPr>
        <a:xfrm>
          <a:off x="6494145" y="596265"/>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247650</xdr:colOff>
      <xdr:row>0</xdr:row>
      <xdr:rowOff>0</xdr:rowOff>
    </xdr:from>
    <xdr:to>
      <xdr:col>7</xdr:col>
      <xdr:colOff>428625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4905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219075</xdr:colOff>
      <xdr:row>0</xdr:row>
      <xdr:rowOff>0</xdr:rowOff>
    </xdr:from>
    <xdr:to>
      <xdr:col>7</xdr:col>
      <xdr:colOff>419100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EA65909-FF0F-421B-8EEA-0F67C1F205EA}"/>
            </a:ext>
          </a:extLst>
        </xdr:cNvPr>
        <xdr:cNvSpPr/>
      </xdr:nvSpPr>
      <xdr:spPr>
        <a:xfrm>
          <a:off x="5019675" y="0"/>
          <a:ext cx="269938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209550</xdr:colOff>
      <xdr:row>0</xdr:row>
      <xdr:rowOff>0</xdr:rowOff>
    </xdr:from>
    <xdr:to>
      <xdr:col>7</xdr:col>
      <xdr:colOff>428625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F4CF3EED-4B91-4BC8-B58F-CE87018DDD09}"/>
            </a:ext>
          </a:extLst>
        </xdr:cNvPr>
        <xdr:cNvSpPr/>
      </xdr:nvSpPr>
      <xdr:spPr>
        <a:xfrm>
          <a:off x="5010150" y="0"/>
          <a:ext cx="258889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247650</xdr:colOff>
      <xdr:row>0</xdr:row>
      <xdr:rowOff>0</xdr:rowOff>
    </xdr:from>
    <xdr:to>
      <xdr:col>7</xdr:col>
      <xdr:colOff>428625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8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247650</xdr:colOff>
      <xdr:row>0</xdr:row>
      <xdr:rowOff>0</xdr:rowOff>
    </xdr:from>
    <xdr:to>
      <xdr:col>7</xdr:col>
      <xdr:colOff>428625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9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209550</xdr:colOff>
      <xdr:row>0</xdr:row>
      <xdr:rowOff>0</xdr:rowOff>
    </xdr:from>
    <xdr:to>
      <xdr:col>6</xdr:col>
      <xdr:colOff>438150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A00-000002000000}"/>
            </a:ext>
          </a:extLst>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257175</xdr:colOff>
      <xdr:row>0</xdr:row>
      <xdr:rowOff>0</xdr:rowOff>
    </xdr:from>
    <xdr:to>
      <xdr:col>5</xdr:col>
      <xdr:colOff>438150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8427EE1-0ACB-4BE3-B1BA-785567ADE259}"/>
            </a:ext>
          </a:extLst>
        </xdr:cNvPr>
        <xdr:cNvSpPr/>
      </xdr:nvSpPr>
      <xdr:spPr>
        <a:xfrm>
          <a:off x="4676775" y="0"/>
          <a:ext cx="15449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447675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65806700-7208-458D-9CDA-2487EB77350A}"/>
            </a:ext>
          </a:extLst>
        </xdr:cNvPr>
        <xdr:cNvSpPr/>
      </xdr:nvSpPr>
      <xdr:spPr>
        <a:xfrm>
          <a:off x="4667250" y="0"/>
          <a:ext cx="154114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209550</xdr:colOff>
      <xdr:row>0</xdr:row>
      <xdr:rowOff>0</xdr:rowOff>
    </xdr:from>
    <xdr:to>
      <xdr:col>6</xdr:col>
      <xdr:colOff>438150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B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209550</xdr:colOff>
      <xdr:row>0</xdr:row>
      <xdr:rowOff>0</xdr:rowOff>
    </xdr:from>
    <xdr:to>
      <xdr:col>6</xdr:col>
      <xdr:colOff>438150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C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B1:C29"/>
  <sheetViews>
    <sheetView showGridLines="0" tabSelected="1" zoomScale="90" zoomScaleNormal="90" workbookViewId="0">
      <selection activeCell="B3" sqref="B3:C3"/>
    </sheetView>
  </sheetViews>
  <sheetFormatPr baseColWidth="10" defaultRowHeight="15" x14ac:dyDescent="0.25"/>
  <cols>
    <col min="1" max="1" width="18.42578125" customWidth="1"/>
    <col min="2" max="2" width="11" bestFit="1" customWidth="1"/>
    <col min="3" max="3" width="104.7109375" customWidth="1"/>
    <col min="257" max="257" width="18.42578125" customWidth="1"/>
    <col min="258" max="258" width="11" bestFit="1" customWidth="1"/>
    <col min="259" max="259" width="104.7109375" customWidth="1"/>
    <col min="513" max="513" width="18.42578125" customWidth="1"/>
    <col min="514" max="514" width="11" bestFit="1" customWidth="1"/>
    <col min="515" max="515" width="104.7109375" customWidth="1"/>
    <col min="769" max="769" width="18.42578125" customWidth="1"/>
    <col min="770" max="770" width="11" bestFit="1" customWidth="1"/>
    <col min="771" max="771" width="104.7109375" customWidth="1"/>
    <col min="1025" max="1025" width="18.42578125" customWidth="1"/>
    <col min="1026" max="1026" width="11" bestFit="1" customWidth="1"/>
    <col min="1027" max="1027" width="104.7109375" customWidth="1"/>
    <col min="1281" max="1281" width="18.42578125" customWidth="1"/>
    <col min="1282" max="1282" width="11" bestFit="1" customWidth="1"/>
    <col min="1283" max="1283" width="104.7109375" customWidth="1"/>
    <col min="1537" max="1537" width="18.42578125" customWidth="1"/>
    <col min="1538" max="1538" width="11" bestFit="1" customWidth="1"/>
    <col min="1539" max="1539" width="104.7109375" customWidth="1"/>
    <col min="1793" max="1793" width="18.42578125" customWidth="1"/>
    <col min="1794" max="1794" width="11" bestFit="1" customWidth="1"/>
    <col min="1795" max="1795" width="104.7109375" customWidth="1"/>
    <col min="2049" max="2049" width="18.42578125" customWidth="1"/>
    <col min="2050" max="2050" width="11" bestFit="1" customWidth="1"/>
    <col min="2051" max="2051" width="104.7109375" customWidth="1"/>
    <col min="2305" max="2305" width="18.42578125" customWidth="1"/>
    <col min="2306" max="2306" width="11" bestFit="1" customWidth="1"/>
    <col min="2307" max="2307" width="104.7109375" customWidth="1"/>
    <col min="2561" max="2561" width="18.42578125" customWidth="1"/>
    <col min="2562" max="2562" width="11" bestFit="1" customWidth="1"/>
    <col min="2563" max="2563" width="104.7109375" customWidth="1"/>
    <col min="2817" max="2817" width="18.42578125" customWidth="1"/>
    <col min="2818" max="2818" width="11" bestFit="1" customWidth="1"/>
    <col min="2819" max="2819" width="104.7109375" customWidth="1"/>
    <col min="3073" max="3073" width="18.42578125" customWidth="1"/>
    <col min="3074" max="3074" width="11" bestFit="1" customWidth="1"/>
    <col min="3075" max="3075" width="104.7109375" customWidth="1"/>
    <col min="3329" max="3329" width="18.42578125" customWidth="1"/>
    <col min="3330" max="3330" width="11" bestFit="1" customWidth="1"/>
    <col min="3331" max="3331" width="104.7109375" customWidth="1"/>
    <col min="3585" max="3585" width="18.42578125" customWidth="1"/>
    <col min="3586" max="3586" width="11" bestFit="1" customWidth="1"/>
    <col min="3587" max="3587" width="104.7109375" customWidth="1"/>
    <col min="3841" max="3841" width="18.42578125" customWidth="1"/>
    <col min="3842" max="3842" width="11" bestFit="1" customWidth="1"/>
    <col min="3843" max="3843" width="104.7109375" customWidth="1"/>
    <col min="4097" max="4097" width="18.42578125" customWidth="1"/>
    <col min="4098" max="4098" width="11" bestFit="1" customWidth="1"/>
    <col min="4099" max="4099" width="104.7109375" customWidth="1"/>
    <col min="4353" max="4353" width="18.42578125" customWidth="1"/>
    <col min="4354" max="4354" width="11" bestFit="1" customWidth="1"/>
    <col min="4355" max="4355" width="104.7109375" customWidth="1"/>
    <col min="4609" max="4609" width="18.42578125" customWidth="1"/>
    <col min="4610" max="4610" width="11" bestFit="1" customWidth="1"/>
    <col min="4611" max="4611" width="104.7109375" customWidth="1"/>
    <col min="4865" max="4865" width="18.42578125" customWidth="1"/>
    <col min="4866" max="4866" width="11" bestFit="1" customWidth="1"/>
    <col min="4867" max="4867" width="104.7109375" customWidth="1"/>
    <col min="5121" max="5121" width="18.42578125" customWidth="1"/>
    <col min="5122" max="5122" width="11" bestFit="1" customWidth="1"/>
    <col min="5123" max="5123" width="104.7109375" customWidth="1"/>
    <col min="5377" max="5377" width="18.42578125" customWidth="1"/>
    <col min="5378" max="5378" width="11" bestFit="1" customWidth="1"/>
    <col min="5379" max="5379" width="104.7109375" customWidth="1"/>
    <col min="5633" max="5633" width="18.42578125" customWidth="1"/>
    <col min="5634" max="5634" width="11" bestFit="1" customWidth="1"/>
    <col min="5635" max="5635" width="104.7109375" customWidth="1"/>
    <col min="5889" max="5889" width="18.42578125" customWidth="1"/>
    <col min="5890" max="5890" width="11" bestFit="1" customWidth="1"/>
    <col min="5891" max="5891" width="104.7109375" customWidth="1"/>
    <col min="6145" max="6145" width="18.42578125" customWidth="1"/>
    <col min="6146" max="6146" width="11" bestFit="1" customWidth="1"/>
    <col min="6147" max="6147" width="104.7109375" customWidth="1"/>
    <col min="6401" max="6401" width="18.42578125" customWidth="1"/>
    <col min="6402" max="6402" width="11" bestFit="1" customWidth="1"/>
    <col min="6403" max="6403" width="104.7109375" customWidth="1"/>
    <col min="6657" max="6657" width="18.42578125" customWidth="1"/>
    <col min="6658" max="6658" width="11" bestFit="1" customWidth="1"/>
    <col min="6659" max="6659" width="104.7109375" customWidth="1"/>
    <col min="6913" max="6913" width="18.42578125" customWidth="1"/>
    <col min="6914" max="6914" width="11" bestFit="1" customWidth="1"/>
    <col min="6915" max="6915" width="104.7109375" customWidth="1"/>
    <col min="7169" max="7169" width="18.42578125" customWidth="1"/>
    <col min="7170" max="7170" width="11" bestFit="1" customWidth="1"/>
    <col min="7171" max="7171" width="104.7109375" customWidth="1"/>
    <col min="7425" max="7425" width="18.42578125" customWidth="1"/>
    <col min="7426" max="7426" width="11" bestFit="1" customWidth="1"/>
    <col min="7427" max="7427" width="104.7109375" customWidth="1"/>
    <col min="7681" max="7681" width="18.42578125" customWidth="1"/>
    <col min="7682" max="7682" width="11" bestFit="1" customWidth="1"/>
    <col min="7683" max="7683" width="104.7109375" customWidth="1"/>
    <col min="7937" max="7937" width="18.42578125" customWidth="1"/>
    <col min="7938" max="7938" width="11" bestFit="1" customWidth="1"/>
    <col min="7939" max="7939" width="104.7109375" customWidth="1"/>
    <col min="8193" max="8193" width="18.42578125" customWidth="1"/>
    <col min="8194" max="8194" width="11" bestFit="1" customWidth="1"/>
    <col min="8195" max="8195" width="104.7109375" customWidth="1"/>
    <col min="8449" max="8449" width="18.42578125" customWidth="1"/>
    <col min="8450" max="8450" width="11" bestFit="1" customWidth="1"/>
    <col min="8451" max="8451" width="104.7109375" customWidth="1"/>
    <col min="8705" max="8705" width="18.42578125" customWidth="1"/>
    <col min="8706" max="8706" width="11" bestFit="1" customWidth="1"/>
    <col min="8707" max="8707" width="104.7109375" customWidth="1"/>
    <col min="8961" max="8961" width="18.42578125" customWidth="1"/>
    <col min="8962" max="8962" width="11" bestFit="1" customWidth="1"/>
    <col min="8963" max="8963" width="104.7109375" customWidth="1"/>
    <col min="9217" max="9217" width="18.42578125" customWidth="1"/>
    <col min="9218" max="9218" width="11" bestFit="1" customWidth="1"/>
    <col min="9219" max="9219" width="104.7109375" customWidth="1"/>
    <col min="9473" max="9473" width="18.42578125" customWidth="1"/>
    <col min="9474" max="9474" width="11" bestFit="1" customWidth="1"/>
    <col min="9475" max="9475" width="104.7109375" customWidth="1"/>
    <col min="9729" max="9729" width="18.42578125" customWidth="1"/>
    <col min="9730" max="9730" width="11" bestFit="1" customWidth="1"/>
    <col min="9731" max="9731" width="104.7109375" customWidth="1"/>
    <col min="9985" max="9985" width="18.42578125" customWidth="1"/>
    <col min="9986" max="9986" width="11" bestFit="1" customWidth="1"/>
    <col min="9987" max="9987" width="104.7109375" customWidth="1"/>
    <col min="10241" max="10241" width="18.42578125" customWidth="1"/>
    <col min="10242" max="10242" width="11" bestFit="1" customWidth="1"/>
    <col min="10243" max="10243" width="104.7109375" customWidth="1"/>
    <col min="10497" max="10497" width="18.42578125" customWidth="1"/>
    <col min="10498" max="10498" width="11" bestFit="1" customWidth="1"/>
    <col min="10499" max="10499" width="104.7109375" customWidth="1"/>
    <col min="10753" max="10753" width="18.42578125" customWidth="1"/>
    <col min="10754" max="10754" width="11" bestFit="1" customWidth="1"/>
    <col min="10755" max="10755" width="104.7109375" customWidth="1"/>
    <col min="11009" max="11009" width="18.42578125" customWidth="1"/>
    <col min="11010" max="11010" width="11" bestFit="1" customWidth="1"/>
    <col min="11011" max="11011" width="104.7109375" customWidth="1"/>
    <col min="11265" max="11265" width="18.42578125" customWidth="1"/>
    <col min="11266" max="11266" width="11" bestFit="1" customWidth="1"/>
    <col min="11267" max="11267" width="104.7109375" customWidth="1"/>
    <col min="11521" max="11521" width="18.42578125" customWidth="1"/>
    <col min="11522" max="11522" width="11" bestFit="1" customWidth="1"/>
    <col min="11523" max="11523" width="104.7109375" customWidth="1"/>
    <col min="11777" max="11777" width="18.42578125" customWidth="1"/>
    <col min="11778" max="11778" width="11" bestFit="1" customWidth="1"/>
    <col min="11779" max="11779" width="104.7109375" customWidth="1"/>
    <col min="12033" max="12033" width="18.42578125" customWidth="1"/>
    <col min="12034" max="12034" width="11" bestFit="1" customWidth="1"/>
    <col min="12035" max="12035" width="104.7109375" customWidth="1"/>
    <col min="12289" max="12289" width="18.42578125" customWidth="1"/>
    <col min="12290" max="12290" width="11" bestFit="1" customWidth="1"/>
    <col min="12291" max="12291" width="104.7109375" customWidth="1"/>
    <col min="12545" max="12545" width="18.42578125" customWidth="1"/>
    <col min="12546" max="12546" width="11" bestFit="1" customWidth="1"/>
    <col min="12547" max="12547" width="104.7109375" customWidth="1"/>
    <col min="12801" max="12801" width="18.42578125" customWidth="1"/>
    <col min="12802" max="12802" width="11" bestFit="1" customWidth="1"/>
    <col min="12803" max="12803" width="104.7109375" customWidth="1"/>
    <col min="13057" max="13057" width="18.42578125" customWidth="1"/>
    <col min="13058" max="13058" width="11" bestFit="1" customWidth="1"/>
    <col min="13059" max="13059" width="104.7109375" customWidth="1"/>
    <col min="13313" max="13313" width="18.42578125" customWidth="1"/>
    <col min="13314" max="13314" width="11" bestFit="1" customWidth="1"/>
    <col min="13315" max="13315" width="104.7109375" customWidth="1"/>
    <col min="13569" max="13569" width="18.42578125" customWidth="1"/>
    <col min="13570" max="13570" width="11" bestFit="1" customWidth="1"/>
    <col min="13571" max="13571" width="104.7109375" customWidth="1"/>
    <col min="13825" max="13825" width="18.42578125" customWidth="1"/>
    <col min="13826" max="13826" width="11" bestFit="1" customWidth="1"/>
    <col min="13827" max="13827" width="104.7109375" customWidth="1"/>
    <col min="14081" max="14081" width="18.42578125" customWidth="1"/>
    <col min="14082" max="14082" width="11" bestFit="1" customWidth="1"/>
    <col min="14083" max="14083" width="104.7109375" customWidth="1"/>
    <col min="14337" max="14337" width="18.42578125" customWidth="1"/>
    <col min="14338" max="14338" width="11" bestFit="1" customWidth="1"/>
    <col min="14339" max="14339" width="104.7109375" customWidth="1"/>
    <col min="14593" max="14593" width="18.42578125" customWidth="1"/>
    <col min="14594" max="14594" width="11" bestFit="1" customWidth="1"/>
    <col min="14595" max="14595" width="104.7109375" customWidth="1"/>
    <col min="14849" max="14849" width="18.42578125" customWidth="1"/>
    <col min="14850" max="14850" width="11" bestFit="1" customWidth="1"/>
    <col min="14851" max="14851" width="104.7109375" customWidth="1"/>
    <col min="15105" max="15105" width="18.42578125" customWidth="1"/>
    <col min="15106" max="15106" width="11" bestFit="1" customWidth="1"/>
    <col min="15107" max="15107" width="104.7109375" customWidth="1"/>
    <col min="15361" max="15361" width="18.42578125" customWidth="1"/>
    <col min="15362" max="15362" width="11" bestFit="1" customWidth="1"/>
    <col min="15363" max="15363" width="104.7109375" customWidth="1"/>
    <col min="15617" max="15617" width="18.42578125" customWidth="1"/>
    <col min="15618" max="15618" width="11" bestFit="1" customWidth="1"/>
    <col min="15619" max="15619" width="104.7109375" customWidth="1"/>
    <col min="15873" max="15873" width="18.42578125" customWidth="1"/>
    <col min="15874" max="15874" width="11" bestFit="1" customWidth="1"/>
    <col min="15875" max="15875" width="104.7109375" customWidth="1"/>
    <col min="16129" max="16129" width="18.42578125" customWidth="1"/>
    <col min="16130" max="16130" width="11" bestFit="1" customWidth="1"/>
    <col min="16131" max="16131" width="104.7109375" customWidth="1"/>
  </cols>
  <sheetData>
    <row r="1" spans="2:3" ht="21" x14ac:dyDescent="0.25">
      <c r="B1" s="340" t="s">
        <v>167</v>
      </c>
      <c r="C1" s="340"/>
    </row>
    <row r="2" spans="2:3" ht="21" x14ac:dyDescent="0.25">
      <c r="B2" s="128"/>
    </row>
    <row r="3" spans="2:3" ht="34.5" thickBot="1" x14ac:dyDescent="0.3">
      <c r="B3" s="341" t="s">
        <v>168</v>
      </c>
      <c r="C3" s="341"/>
    </row>
    <row r="4" spans="2:3" ht="21.75" thickBot="1" x14ac:dyDescent="0.3">
      <c r="B4" s="342" t="s">
        <v>263</v>
      </c>
      <c r="C4" s="342"/>
    </row>
    <row r="6" spans="2:3" x14ac:dyDescent="0.25">
      <c r="B6" t="s">
        <v>169</v>
      </c>
      <c r="C6" s="129" t="s">
        <v>157</v>
      </c>
    </row>
    <row r="7" spans="2:3" x14ac:dyDescent="0.25">
      <c r="B7" t="s">
        <v>170</v>
      </c>
      <c r="C7" s="129" t="s">
        <v>158</v>
      </c>
    </row>
    <row r="8" spans="2:3" x14ac:dyDescent="0.25">
      <c r="B8" t="s">
        <v>171</v>
      </c>
      <c r="C8" s="129" t="s">
        <v>159</v>
      </c>
    </row>
    <row r="9" spans="2:3" x14ac:dyDescent="0.25">
      <c r="B9" t="s">
        <v>172</v>
      </c>
      <c r="C9" s="129" t="s">
        <v>160</v>
      </c>
    </row>
    <row r="10" spans="2:3" x14ac:dyDescent="0.25">
      <c r="B10" t="s">
        <v>173</v>
      </c>
      <c r="C10" s="129" t="s">
        <v>161</v>
      </c>
    </row>
    <row r="11" spans="2:3" x14ac:dyDescent="0.25">
      <c r="C11" s="130"/>
    </row>
    <row r="12" spans="2:3" x14ac:dyDescent="0.25">
      <c r="B12" t="s">
        <v>174</v>
      </c>
      <c r="C12" s="129" t="s">
        <v>63</v>
      </c>
    </row>
    <row r="13" spans="2:3" x14ac:dyDescent="0.25">
      <c r="B13" t="s">
        <v>175</v>
      </c>
      <c r="C13" s="129" t="s">
        <v>65</v>
      </c>
    </row>
    <row r="14" spans="2:3" x14ac:dyDescent="0.25">
      <c r="B14" t="s">
        <v>176</v>
      </c>
      <c r="C14" s="129" t="s">
        <v>71</v>
      </c>
    </row>
    <row r="15" spans="2:3" x14ac:dyDescent="0.25">
      <c r="B15" t="s">
        <v>177</v>
      </c>
      <c r="C15" s="129" t="s">
        <v>72</v>
      </c>
    </row>
    <row r="16" spans="2:3" x14ac:dyDescent="0.25">
      <c r="B16" t="s">
        <v>178</v>
      </c>
      <c r="C16" s="129" t="s">
        <v>64</v>
      </c>
    </row>
    <row r="17" spans="2:3" x14ac:dyDescent="0.25">
      <c r="C17" s="130"/>
    </row>
    <row r="18" spans="2:3" x14ac:dyDescent="0.25">
      <c r="B18" t="s">
        <v>179</v>
      </c>
      <c r="C18" s="129" t="s">
        <v>180</v>
      </c>
    </row>
    <row r="19" spans="2:3" x14ac:dyDescent="0.25">
      <c r="B19" t="s">
        <v>181</v>
      </c>
      <c r="C19" s="129" t="s">
        <v>182</v>
      </c>
    </row>
    <row r="20" spans="2:3" x14ac:dyDescent="0.25">
      <c r="B20" t="s">
        <v>183</v>
      </c>
      <c r="C20" s="129" t="s">
        <v>184</v>
      </c>
    </row>
    <row r="21" spans="2:3" x14ac:dyDescent="0.25">
      <c r="B21" t="s">
        <v>185</v>
      </c>
      <c r="C21" s="129" t="s">
        <v>186</v>
      </c>
    </row>
    <row r="22" spans="2:3" x14ac:dyDescent="0.25">
      <c r="B22" t="s">
        <v>187</v>
      </c>
      <c r="C22" s="129" t="s">
        <v>188</v>
      </c>
    </row>
    <row r="23" spans="2:3" x14ac:dyDescent="0.25">
      <c r="C23" s="130"/>
    </row>
    <row r="24" spans="2:3" x14ac:dyDescent="0.25">
      <c r="B24" t="s">
        <v>189</v>
      </c>
      <c r="C24" s="129" t="s">
        <v>190</v>
      </c>
    </row>
    <row r="25" spans="2:3" x14ac:dyDescent="0.25">
      <c r="B25" t="s">
        <v>191</v>
      </c>
      <c r="C25" s="129" t="s">
        <v>192</v>
      </c>
    </row>
    <row r="26" spans="2:3" x14ac:dyDescent="0.25">
      <c r="B26" t="s">
        <v>193</v>
      </c>
      <c r="C26" s="129" t="s">
        <v>194</v>
      </c>
    </row>
    <row r="27" spans="2:3" x14ac:dyDescent="0.25">
      <c r="B27" t="s">
        <v>195</v>
      </c>
      <c r="C27" s="129" t="s">
        <v>196</v>
      </c>
    </row>
    <row r="28" spans="2:3" ht="15.75" thickBot="1" x14ac:dyDescent="0.3">
      <c r="B28" s="131" t="s">
        <v>197</v>
      </c>
      <c r="C28" s="132" t="s">
        <v>198</v>
      </c>
    </row>
    <row r="29" spans="2:3" ht="18.75" x14ac:dyDescent="0.3">
      <c r="B29" s="343" t="s">
        <v>258</v>
      </c>
      <c r="C29" s="344"/>
    </row>
  </sheetData>
  <mergeCells count="4">
    <mergeCell ref="B1:C1"/>
    <mergeCell ref="B3:C3"/>
    <mergeCell ref="B4:C4"/>
    <mergeCell ref="B29:C29"/>
  </mergeCells>
  <hyperlinks>
    <hyperlink ref="C6" location="'C1 total'!A1" display="Costa Rica: Población nacional según indicadores generales de la condición de actividad" xr:uid="{00000000-0004-0000-0000-000000000000}"/>
    <hyperlink ref="C7" location="'C1 urbano'!A1" display="Costa Rica zona urbana: Población nacional según indicadores generales de la condición de actividad" xr:uid="{00000000-0004-0000-0000-000001000000}"/>
    <hyperlink ref="C8" location="'C1 rural'!A1" display="Costa Rica zona rural: Población nacional según indicadores generales de la condición de actividad" xr:uid="{00000000-0004-0000-0000-000002000000}"/>
    <hyperlink ref="C9" location="'C1 hombre'!A1" display="Costa Rica hombres: Población nacional según indicadores generales de la condición de actividad" xr:uid="{00000000-0004-0000-0000-000003000000}"/>
    <hyperlink ref="C13" location="'C2 urbano'!A1" display="Costa Rica zona urbana: Población ocupada según características del empleo" xr:uid="{00000000-0004-0000-0000-000004000000}"/>
    <hyperlink ref="C14" location="'C2 rural'!A1" display="Costa Rica zona rural: Población ocupada según características del empleo" xr:uid="{00000000-0004-0000-0000-000005000000}"/>
    <hyperlink ref="C15" location="'C2 hombre'!A1" display="Costa Rica hombres:  Población ocupada según características del empleo" xr:uid="{00000000-0004-0000-0000-000006000000}"/>
    <hyperlink ref="C12" location="'C2 total'!A1" display="Costa Rica: Población ocupada según características del empleo" xr:uid="{00000000-0004-0000-0000-000007000000}"/>
    <hyperlink ref="C16" location="'C2 mujer'!A1" display="Costa Rica mujeres: Población ocupada según características del empleo" xr:uid="{00000000-0004-0000-0000-000008000000}"/>
    <hyperlink ref="C18" location="'C3 total'!A1" display="Costa Rica: Población ocupada según condición del empleo de las personas asalariadas e independientes" xr:uid="{00000000-0004-0000-0000-000009000000}"/>
    <hyperlink ref="C19" location="'C3 urbano'!A1" display="Costa Rica zona urbana: Población ocupada según condición del empleo de las personas asalariadas e independientes" xr:uid="{00000000-0004-0000-0000-00000A000000}"/>
    <hyperlink ref="C20" location="'C3 rural'!A1" display="Costa Rica zona rural: Población ocupada según condición del empleo de las personas asalariadas e independientes" xr:uid="{00000000-0004-0000-0000-00000B000000}"/>
    <hyperlink ref="C21" location="'C3 hombre'!A1" display="Costa Rica hombres: Población ocupada según condición del empleo de las personas asalariadas e independientes" xr:uid="{00000000-0004-0000-0000-00000C000000}"/>
    <hyperlink ref="C22" location="'C3 mujer'!A1" display="Costa Rica mujeres: Población ocupada según condición del empleo de las personas asalariadas e independientes" xr:uid="{00000000-0004-0000-0000-00000D000000}"/>
    <hyperlink ref="C24" location="'C4 total'!A1" display="Costa Rica: Promedio del ingreso mensual en el empleo principal según características del empleo" xr:uid="{00000000-0004-0000-0000-00000E000000}"/>
    <hyperlink ref="C25" location="'C4 urbano'!A1" display="Costa Rica zona urbana: Promedio del ingreso mensual en el empleo principal según características del empleo" xr:uid="{00000000-0004-0000-0000-00000F000000}"/>
    <hyperlink ref="C26" location="'C4 rural'!A1" display="Costa Rica zona rural: Promedio del ingreso mensual en el empleo principal según características del empleo" xr:uid="{00000000-0004-0000-0000-000010000000}"/>
    <hyperlink ref="C27" location="'C4 hombre'!A1" display="Costa Rica hombres: Promedio del ingreso mensual en el empleo principal según características del empleo" xr:uid="{00000000-0004-0000-0000-000011000000}"/>
    <hyperlink ref="C28" location="'C4 mujer'!A1" display="Costa Rica mujeres: Promedio del ingreso mensual en el empleo principal según características del empleo" xr:uid="{00000000-0004-0000-0000-000012000000}"/>
    <hyperlink ref="C10" location="'C1 mujer'!A1" display="Costa Rica mujeres: Población nacional según indicadores generales de la condición de actividad" xr:uid="{00000000-0004-0000-0000-000013000000}"/>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sheetPr>
  <dimension ref="A1:AG142"/>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A13" sqref="A13"/>
    </sheetView>
  </sheetViews>
  <sheetFormatPr baseColWidth="10" defaultColWidth="11.42578125" defaultRowHeight="11.25" x14ac:dyDescent="0.2"/>
  <cols>
    <col min="1" max="1" width="39" style="2" customWidth="1"/>
    <col min="2" max="4" width="9.140625" style="2" customWidth="1"/>
    <col min="5" max="5" width="19.7109375" style="1" customWidth="1"/>
    <col min="6" max="6" width="7.5703125" style="1" bestFit="1" customWidth="1"/>
    <col min="7" max="7" width="8.85546875" style="1" bestFit="1" customWidth="1"/>
    <col min="8" max="8" width="5.7109375" style="158" bestFit="1" customWidth="1"/>
    <col min="9" max="9" width="5.42578125" style="1" customWidth="1"/>
    <col min="10" max="12" width="10.42578125" style="1" bestFit="1" customWidth="1"/>
    <col min="13" max="13" width="4" style="2" bestFit="1" customWidth="1"/>
    <col min="14" max="16384" width="11.42578125" style="2"/>
  </cols>
  <sheetData>
    <row r="1" spans="1:14" x14ac:dyDescent="0.2">
      <c r="A1" s="356" t="s">
        <v>15</v>
      </c>
      <c r="B1" s="356"/>
      <c r="C1" s="356"/>
      <c r="D1" s="356"/>
      <c r="E1" s="356"/>
      <c r="F1" s="137"/>
      <c r="G1" s="137"/>
      <c r="H1" s="149"/>
      <c r="I1" s="137"/>
    </row>
    <row r="2" spans="1:14" x14ac:dyDescent="0.2">
      <c r="A2" s="356" t="s">
        <v>157</v>
      </c>
      <c r="B2" s="356"/>
      <c r="C2" s="356"/>
      <c r="D2" s="356"/>
      <c r="E2" s="356"/>
      <c r="F2" s="137"/>
      <c r="G2" s="137"/>
      <c r="H2" s="149"/>
      <c r="I2" s="137"/>
    </row>
    <row r="3" spans="1:14" ht="12" thickBot="1" x14ac:dyDescent="0.25">
      <c r="A3" s="357" t="s">
        <v>260</v>
      </c>
      <c r="B3" s="357"/>
      <c r="C3" s="357"/>
      <c r="D3" s="357"/>
      <c r="E3" s="357"/>
      <c r="F3" s="138"/>
      <c r="G3" s="138"/>
      <c r="H3" s="149"/>
      <c r="I3" s="200"/>
      <c r="J3" s="353" t="s">
        <v>229</v>
      </c>
      <c r="K3" s="353"/>
      <c r="L3" s="353"/>
    </row>
    <row r="4" spans="1:14" s="5" customFormat="1" ht="15" customHeight="1" x14ac:dyDescent="0.2">
      <c r="A4" s="348" t="s">
        <v>16</v>
      </c>
      <c r="B4" s="3" t="s">
        <v>261</v>
      </c>
      <c r="C4" s="347" t="s">
        <v>74</v>
      </c>
      <c r="D4" s="347"/>
      <c r="E4" s="360" t="s">
        <v>108</v>
      </c>
      <c r="F4" s="362" t="s">
        <v>200</v>
      </c>
      <c r="G4" s="362"/>
      <c r="H4" s="363" t="s">
        <v>201</v>
      </c>
      <c r="I4" s="364"/>
      <c r="J4" s="354" t="s">
        <v>227</v>
      </c>
      <c r="K4" s="358" t="s">
        <v>75</v>
      </c>
      <c r="L4" s="359"/>
    </row>
    <row r="5" spans="1:14" s="5" customFormat="1" ht="12" thickBot="1" x14ac:dyDescent="0.3">
      <c r="A5" s="349"/>
      <c r="B5" s="6" t="s">
        <v>262</v>
      </c>
      <c r="C5" s="6" t="s">
        <v>49</v>
      </c>
      <c r="D5" s="6" t="s">
        <v>48</v>
      </c>
      <c r="E5" s="361"/>
      <c r="F5" s="147"/>
      <c r="G5" s="147"/>
      <c r="H5" s="150" t="s">
        <v>228</v>
      </c>
      <c r="I5" s="147"/>
      <c r="J5" s="355"/>
      <c r="K5" s="201" t="s">
        <v>76</v>
      </c>
      <c r="L5" s="201" t="s">
        <v>77</v>
      </c>
    </row>
    <row r="6" spans="1:14" s="5" customFormat="1" x14ac:dyDescent="0.2">
      <c r="A6" s="7"/>
      <c r="B6" s="8"/>
      <c r="C6" s="8"/>
      <c r="D6" s="9"/>
      <c r="E6" s="4"/>
      <c r="F6" s="4"/>
      <c r="G6" s="4"/>
      <c r="H6" s="151"/>
      <c r="I6" s="4"/>
      <c r="J6" s="4"/>
      <c r="K6" s="39"/>
      <c r="L6" s="39"/>
    </row>
    <row r="7" spans="1:14" s="16" customFormat="1" x14ac:dyDescent="0.2">
      <c r="A7" s="11" t="s">
        <v>17</v>
      </c>
      <c r="B7" s="12">
        <v>5205148</v>
      </c>
      <c r="C7" s="13">
        <f>B7-J7</f>
        <v>50479</v>
      </c>
      <c r="D7" s="14">
        <f>C7/J7*100</f>
        <v>0.97928693384580079</v>
      </c>
      <c r="E7" s="15">
        <f>IF(B7&lt;K7,-1,IF(B7&gt;L7,1,0))</f>
        <v>0</v>
      </c>
      <c r="H7" s="229"/>
      <c r="J7" s="196">
        <v>5154669</v>
      </c>
      <c r="K7" s="202">
        <v>5015025.4553566882</v>
      </c>
      <c r="L7" s="202">
        <v>5294312.5446433118</v>
      </c>
    </row>
    <row r="8" spans="1:14" s="16" customFormat="1" x14ac:dyDescent="0.2">
      <c r="A8" s="17"/>
      <c r="B8" s="18"/>
      <c r="C8" s="19"/>
      <c r="D8" s="20"/>
      <c r="E8" s="21"/>
      <c r="F8" s="21"/>
      <c r="G8" s="21"/>
      <c r="H8" s="152"/>
      <c r="I8" s="21"/>
      <c r="J8" s="196"/>
      <c r="K8" s="203"/>
      <c r="L8" s="203"/>
    </row>
    <row r="9" spans="1:14" s="16" customFormat="1" x14ac:dyDescent="0.2">
      <c r="A9" s="23" t="s">
        <v>61</v>
      </c>
      <c r="B9" s="19">
        <v>5205148</v>
      </c>
      <c r="C9" s="24">
        <f>B9-J9</f>
        <v>50479</v>
      </c>
      <c r="D9" s="20">
        <f t="shared" ref="D9:D16" si="0">C9/J9*100</f>
        <v>0.97928693384580079</v>
      </c>
      <c r="E9" s="184">
        <f>IF(B9&lt;K9,-1,IF(B9&gt;L9,1,0))</f>
        <v>0</v>
      </c>
      <c r="F9" s="219">
        <f>+B9-F10</f>
        <v>0</v>
      </c>
      <c r="G9" s="219">
        <f>+C9-G10</f>
        <v>0</v>
      </c>
      <c r="H9" s="187"/>
      <c r="I9" s="184"/>
      <c r="J9" s="196">
        <v>5154669</v>
      </c>
      <c r="K9" s="202">
        <v>5015025.4553566882</v>
      </c>
      <c r="L9" s="202">
        <v>5294312.5446433118</v>
      </c>
    </row>
    <row r="10" spans="1:14" x14ac:dyDescent="0.2">
      <c r="A10" s="25" t="s">
        <v>60</v>
      </c>
      <c r="B10" s="18">
        <v>1111354</v>
      </c>
      <c r="C10" s="26">
        <f>B10-J10</f>
        <v>-462</v>
      </c>
      <c r="D10" s="27">
        <f t="shared" si="0"/>
        <v>-4.1553638371816921E-2</v>
      </c>
      <c r="E10" s="21">
        <f t="shared" ref="E10:E16" si="1">IF(B10&lt;K10,-1,IF(B10&gt;L10,1,0))</f>
        <v>0</v>
      </c>
      <c r="F10" s="93">
        <f>SUM(B10:B16)</f>
        <v>5205148</v>
      </c>
      <c r="G10" s="93">
        <f>SUM(C10:C16)</f>
        <v>50479</v>
      </c>
      <c r="H10" s="152"/>
      <c r="I10" s="21"/>
      <c r="J10" s="193">
        <v>1111816</v>
      </c>
      <c r="K10" s="193">
        <v>1036495.3424650334</v>
      </c>
      <c r="L10" s="193">
        <v>1187136.6575349665</v>
      </c>
      <c r="N10" s="29"/>
    </row>
    <row r="11" spans="1:14" x14ac:dyDescent="0.2">
      <c r="A11" s="25" t="s">
        <v>39</v>
      </c>
      <c r="B11" s="18">
        <v>787116</v>
      </c>
      <c r="C11" s="26">
        <f t="shared" ref="C11:C16" si="2">B11-J11</f>
        <v>897</v>
      </c>
      <c r="D11" s="27">
        <f t="shared" si="0"/>
        <v>0.1140903488722608</v>
      </c>
      <c r="E11" s="21">
        <f t="shared" si="1"/>
        <v>0</v>
      </c>
      <c r="F11" s="194"/>
      <c r="G11" s="194"/>
      <c r="H11" s="152"/>
      <c r="I11" s="21"/>
      <c r="J11" s="193">
        <v>786219</v>
      </c>
      <c r="K11" s="193">
        <v>729748.83732892852</v>
      </c>
      <c r="L11" s="193">
        <v>842689.16267107148</v>
      </c>
      <c r="N11" s="29"/>
    </row>
    <row r="12" spans="1:14" x14ac:dyDescent="0.2">
      <c r="A12" s="25" t="s">
        <v>29</v>
      </c>
      <c r="B12" s="18">
        <v>748704</v>
      </c>
      <c r="C12" s="26">
        <f t="shared" si="2"/>
        <v>26944</v>
      </c>
      <c r="D12" s="27">
        <f t="shared" si="0"/>
        <v>3.733096874307249</v>
      </c>
      <c r="E12" s="21">
        <f t="shared" si="1"/>
        <v>0</v>
      </c>
      <c r="F12" s="194"/>
      <c r="G12" s="194"/>
      <c r="H12" s="152"/>
      <c r="I12" s="21"/>
      <c r="J12" s="193">
        <v>721760</v>
      </c>
      <c r="K12" s="193">
        <v>674647.38239887892</v>
      </c>
      <c r="L12" s="193">
        <v>768872.61760112108</v>
      </c>
      <c r="N12" s="29"/>
    </row>
    <row r="13" spans="1:14" x14ac:dyDescent="0.2">
      <c r="A13" s="25" t="s">
        <v>30</v>
      </c>
      <c r="B13" s="18">
        <v>716990</v>
      </c>
      <c r="C13" s="26">
        <f t="shared" si="2"/>
        <v>16289</v>
      </c>
      <c r="D13" s="27">
        <f>C13/J13*100</f>
        <v>2.324672007032957</v>
      </c>
      <c r="E13" s="21">
        <f t="shared" si="1"/>
        <v>0</v>
      </c>
      <c r="F13" s="194"/>
      <c r="G13" s="194"/>
      <c r="H13" s="152"/>
      <c r="I13" s="21"/>
      <c r="J13" s="193">
        <v>700701</v>
      </c>
      <c r="K13" s="193">
        <v>656093.47673421353</v>
      </c>
      <c r="L13" s="193">
        <v>745308.52326578647</v>
      </c>
      <c r="N13" s="29"/>
    </row>
    <row r="14" spans="1:14" x14ac:dyDescent="0.2">
      <c r="A14" s="25" t="s">
        <v>31</v>
      </c>
      <c r="B14" s="18">
        <v>883047</v>
      </c>
      <c r="C14" s="26">
        <f t="shared" si="2"/>
        <v>-50305</v>
      </c>
      <c r="D14" s="27">
        <f t="shared" si="0"/>
        <v>-5.3897136342987428</v>
      </c>
      <c r="E14" s="21">
        <f t="shared" si="1"/>
        <v>-1</v>
      </c>
      <c r="F14" s="194"/>
      <c r="G14" s="194"/>
      <c r="H14" s="152"/>
      <c r="I14" s="21"/>
      <c r="J14" s="193">
        <v>933352</v>
      </c>
      <c r="K14" s="193">
        <v>883482.13460235728</v>
      </c>
      <c r="L14" s="193">
        <v>983221.86539764272</v>
      </c>
      <c r="N14" s="29"/>
    </row>
    <row r="15" spans="1:14" x14ac:dyDescent="0.2">
      <c r="A15" s="25" t="s">
        <v>22</v>
      </c>
      <c r="B15" s="18">
        <v>956024</v>
      </c>
      <c r="C15" s="26">
        <f t="shared" si="2"/>
        <v>56707</v>
      </c>
      <c r="D15" s="27">
        <f t="shared" si="0"/>
        <v>6.305562999476269</v>
      </c>
      <c r="E15" s="21">
        <f t="shared" si="1"/>
        <v>0</v>
      </c>
      <c r="F15" s="194"/>
      <c r="G15" s="194"/>
      <c r="H15" s="152"/>
      <c r="I15" s="21"/>
      <c r="J15" s="193">
        <v>899317</v>
      </c>
      <c r="K15" s="193">
        <v>840032.14328157599</v>
      </c>
      <c r="L15" s="193">
        <v>958601.85671842401</v>
      </c>
      <c r="N15" s="29"/>
    </row>
    <row r="16" spans="1:14" x14ac:dyDescent="0.2">
      <c r="A16" s="25" t="s">
        <v>10</v>
      </c>
      <c r="B16" s="18">
        <v>1913</v>
      </c>
      <c r="C16" s="26">
        <f t="shared" si="2"/>
        <v>409</v>
      </c>
      <c r="D16" s="27">
        <f t="shared" si="0"/>
        <v>27.194148936170215</v>
      </c>
      <c r="E16" s="21">
        <f t="shared" si="1"/>
        <v>0</v>
      </c>
      <c r="F16" s="194"/>
      <c r="G16" s="194"/>
      <c r="H16" s="152"/>
      <c r="I16" s="21"/>
      <c r="J16" s="193">
        <v>1504</v>
      </c>
      <c r="K16" s="193">
        <v>0</v>
      </c>
      <c r="L16" s="193">
        <v>3478.6684100128341</v>
      </c>
      <c r="N16" s="29"/>
    </row>
    <row r="17" spans="1:13" x14ac:dyDescent="0.2">
      <c r="A17" s="30"/>
      <c r="B17" s="18"/>
      <c r="C17" s="18"/>
      <c r="D17" s="27"/>
      <c r="E17" s="21"/>
      <c r="F17" s="194"/>
      <c r="G17" s="194"/>
      <c r="H17" s="152"/>
      <c r="I17" s="21"/>
      <c r="J17" s="193"/>
      <c r="K17" s="193"/>
      <c r="L17" s="193"/>
    </row>
    <row r="18" spans="1:13" s="16" customFormat="1" x14ac:dyDescent="0.2">
      <c r="A18" s="11" t="s">
        <v>18</v>
      </c>
      <c r="B18" s="12">
        <v>4093794</v>
      </c>
      <c r="C18" s="13">
        <f>B18-J18</f>
        <v>50941</v>
      </c>
      <c r="D18" s="14">
        <f>C18/J18*100</f>
        <v>1.2600260261750797</v>
      </c>
      <c r="E18" s="15">
        <f>IF(B18&lt;K18,-1,IF(B18&gt;L18,1,0))</f>
        <v>0</v>
      </c>
      <c r="F18" s="195"/>
      <c r="G18" s="195"/>
      <c r="H18" s="153"/>
      <c r="I18" s="15"/>
      <c r="J18" s="196">
        <v>4042853</v>
      </c>
      <c r="K18" s="202">
        <v>3937225.0007135002</v>
      </c>
      <c r="L18" s="202">
        <v>4148480.9992864998</v>
      </c>
    </row>
    <row r="19" spans="1:13" s="16" customFormat="1" x14ac:dyDescent="0.2">
      <c r="A19" s="17"/>
      <c r="B19" s="19"/>
      <c r="C19" s="19"/>
      <c r="D19" s="20"/>
      <c r="E19" s="21"/>
      <c r="F19" s="194"/>
      <c r="G19" s="194"/>
      <c r="H19" s="152"/>
      <c r="I19" s="21"/>
      <c r="J19" s="196"/>
      <c r="K19" s="203"/>
      <c r="L19" s="203"/>
    </row>
    <row r="20" spans="1:13" s="16" customFormat="1" x14ac:dyDescent="0.2">
      <c r="A20" s="23" t="s">
        <v>19</v>
      </c>
      <c r="B20" s="19">
        <v>2438788</v>
      </c>
      <c r="C20" s="24">
        <f t="shared" ref="C20:C22" si="3">B20-J20</f>
        <v>35224</v>
      </c>
      <c r="D20" s="20">
        <f t="shared" ref="D20:D22" si="4">C20/J20*100</f>
        <v>1.4654904134027635</v>
      </c>
      <c r="E20" s="184">
        <f>IF(B20&lt;K20,-1,IF(B20&gt;L20,1,0))</f>
        <v>0</v>
      </c>
      <c r="F20" s="219">
        <f>+B20-F21</f>
        <v>0</v>
      </c>
      <c r="G20" s="219">
        <f>+C20-G21</f>
        <v>0</v>
      </c>
      <c r="H20" s="185">
        <f>+B20/1000000</f>
        <v>2.4387880000000002</v>
      </c>
      <c r="I20" s="183">
        <f>+C20/1000</f>
        <v>35.223999999999997</v>
      </c>
      <c r="J20" s="196">
        <v>2403564</v>
      </c>
      <c r="K20" s="204">
        <v>2306710.3992305258</v>
      </c>
      <c r="L20" s="204">
        <v>2500417.6007694742</v>
      </c>
      <c r="M20" s="186"/>
    </row>
    <row r="21" spans="1:13" x14ac:dyDescent="0.2">
      <c r="A21" s="25" t="s">
        <v>54</v>
      </c>
      <c r="B21" s="18">
        <v>2153988</v>
      </c>
      <c r="C21" s="26">
        <f t="shared" si="3"/>
        <v>184625</v>
      </c>
      <c r="D21" s="27">
        <f t="shared" si="4"/>
        <v>9.3748587741315337</v>
      </c>
      <c r="E21" s="21">
        <f>IF(B21&lt;K21,-1,IF(B21&gt;L21,1,0))</f>
        <v>1</v>
      </c>
      <c r="F21" s="93">
        <f>SUM(B21:B22)</f>
        <v>2438788</v>
      </c>
      <c r="G21" s="93">
        <f>SUM(C21:C22)</f>
        <v>35224</v>
      </c>
      <c r="H21" s="154">
        <f>+B21/1000000</f>
        <v>2.153988</v>
      </c>
      <c r="I21" s="148">
        <f t="shared" ref="I21:I22" si="5">+C21/1000</f>
        <v>184.625</v>
      </c>
      <c r="J21" s="193">
        <v>1969363</v>
      </c>
      <c r="K21" s="205">
        <v>1884248.3839787864</v>
      </c>
      <c r="L21" s="205">
        <v>2054477.6160212136</v>
      </c>
      <c r="M21" s="68"/>
    </row>
    <row r="22" spans="1:13" s="168" customFormat="1" x14ac:dyDescent="0.2">
      <c r="A22" s="25" t="s">
        <v>55</v>
      </c>
      <c r="B22" s="18">
        <v>284800</v>
      </c>
      <c r="C22" s="26">
        <f t="shared" si="3"/>
        <v>-149401</v>
      </c>
      <c r="D22" s="27">
        <f t="shared" si="4"/>
        <v>-34.408257926628451</v>
      </c>
      <c r="E22" s="21">
        <f>IF(B22&lt;K22,-1,IF(B22&gt;L22,1,0))</f>
        <v>-1</v>
      </c>
      <c r="F22" s="194"/>
      <c r="G22" s="194"/>
      <c r="H22" s="155">
        <f>+B22/1000</f>
        <v>284.8</v>
      </c>
      <c r="I22" s="148">
        <f t="shared" si="5"/>
        <v>-149.40100000000001</v>
      </c>
      <c r="J22" s="193">
        <v>434201</v>
      </c>
      <c r="K22" s="205">
        <v>389641.30636425747</v>
      </c>
      <c r="L22" s="205">
        <v>478760.69363574253</v>
      </c>
      <c r="M22" s="29"/>
    </row>
    <row r="23" spans="1:13" x14ac:dyDescent="0.2">
      <c r="A23" s="31"/>
      <c r="B23" s="18"/>
      <c r="C23" s="18"/>
      <c r="D23" s="27"/>
      <c r="E23" s="21"/>
      <c r="F23" s="194"/>
      <c r="G23" s="194"/>
      <c r="H23" s="152"/>
      <c r="I23" s="21"/>
      <c r="J23" s="193"/>
      <c r="K23" s="203"/>
      <c r="L23" s="203"/>
    </row>
    <row r="24" spans="1:13" s="16" customFormat="1" x14ac:dyDescent="0.2">
      <c r="A24" s="23" t="s">
        <v>20</v>
      </c>
      <c r="B24" s="19">
        <v>1655006</v>
      </c>
      <c r="C24" s="24">
        <f>B24-J24</f>
        <v>15717</v>
      </c>
      <c r="D24" s="20">
        <f>C24/J24*100</f>
        <v>0.95876932011378113</v>
      </c>
      <c r="E24" s="184">
        <f>IF(B24&lt;K24,-1,IF(B24&gt;L24,1,0))</f>
        <v>0</v>
      </c>
      <c r="F24" s="197"/>
      <c r="G24" s="197"/>
      <c r="H24" s="154">
        <f>+B24/1000000</f>
        <v>1.655006</v>
      </c>
      <c r="I24" s="148">
        <f t="shared" ref="I24" si="6">+C24/1000</f>
        <v>15.717000000000001</v>
      </c>
      <c r="J24" s="196">
        <v>1639289</v>
      </c>
      <c r="K24" s="204">
        <v>1574422.2592982689</v>
      </c>
      <c r="L24" s="204">
        <v>1704155.7407017311</v>
      </c>
    </row>
    <row r="25" spans="1:13" x14ac:dyDescent="0.2">
      <c r="A25" s="30"/>
      <c r="B25" s="18"/>
      <c r="C25" s="18"/>
      <c r="D25" s="27"/>
      <c r="E25" s="21"/>
      <c r="F25" s="194"/>
      <c r="G25" s="194"/>
      <c r="H25" s="152"/>
      <c r="I25" s="21"/>
      <c r="J25" s="193"/>
      <c r="K25" s="203"/>
      <c r="L25" s="203"/>
    </row>
    <row r="26" spans="1:13" s="16" customFormat="1" ht="12.75" x14ac:dyDescent="0.2">
      <c r="A26" s="11" t="s">
        <v>129</v>
      </c>
      <c r="B26" s="12">
        <v>2153988</v>
      </c>
      <c r="C26" s="13">
        <f>B26-J26</f>
        <v>184625</v>
      </c>
      <c r="D26" s="14">
        <f>C26/J26*100</f>
        <v>9.3748587741315337</v>
      </c>
      <c r="E26" s="15">
        <f>IF(B26&lt;K26,-1,IF(B26&gt;L26,1,0))</f>
        <v>1</v>
      </c>
      <c r="F26" s="195"/>
      <c r="G26" s="195"/>
      <c r="H26" s="153"/>
      <c r="I26" s="15"/>
      <c r="J26" s="196">
        <v>1969363</v>
      </c>
      <c r="K26" s="202">
        <v>1884248.3839787864</v>
      </c>
      <c r="L26" s="202">
        <v>2054477.6160212136</v>
      </c>
    </row>
    <row r="27" spans="1:13" s="16" customFormat="1" x14ac:dyDescent="0.2">
      <c r="A27" s="17"/>
      <c r="B27" s="18"/>
      <c r="C27" s="19"/>
      <c r="D27" s="20"/>
      <c r="E27" s="21"/>
      <c r="F27" s="194"/>
      <c r="G27" s="194"/>
      <c r="H27" s="152"/>
      <c r="I27" s="21"/>
      <c r="J27" s="196"/>
      <c r="K27" s="204"/>
      <c r="L27" s="204"/>
    </row>
    <row r="28" spans="1:13" x14ac:dyDescent="0.2">
      <c r="A28" s="23" t="s">
        <v>21</v>
      </c>
      <c r="B28" s="19">
        <v>2153988</v>
      </c>
      <c r="C28" s="24">
        <f t="shared" ref="C28:C33" si="7">B28-J28</f>
        <v>184625</v>
      </c>
      <c r="D28" s="20">
        <f t="shared" ref="D28:D33" si="8">C28/J28*100</f>
        <v>9.3748587741315337</v>
      </c>
      <c r="E28" s="21">
        <f t="shared" ref="E28:E32" si="9">IF(B28&lt;K28,-1,IF(B28&gt;L28,1,0))</f>
        <v>1</v>
      </c>
      <c r="F28" s="219">
        <f>+B28-F29</f>
        <v>0</v>
      </c>
      <c r="G28" s="219">
        <f>+C28-G29</f>
        <v>0</v>
      </c>
      <c r="H28" s="152"/>
      <c r="I28" s="21"/>
      <c r="J28" s="196">
        <v>1969363</v>
      </c>
      <c r="K28" s="202">
        <v>1884248.3839787864</v>
      </c>
      <c r="L28" s="202">
        <v>2054477.6160212136</v>
      </c>
    </row>
    <row r="29" spans="1:13" x14ac:dyDescent="0.2">
      <c r="A29" s="25" t="s">
        <v>39</v>
      </c>
      <c r="B29" s="18">
        <v>228273</v>
      </c>
      <c r="C29" s="26">
        <f t="shared" si="7"/>
        <v>11319</v>
      </c>
      <c r="D29" s="27">
        <f t="shared" si="8"/>
        <v>5.2172349899056938</v>
      </c>
      <c r="E29" s="21">
        <f t="shared" si="9"/>
        <v>0</v>
      </c>
      <c r="F29" s="93">
        <f>SUM(B29:B34)</f>
        <v>2153988</v>
      </c>
      <c r="G29" s="93">
        <f>SUM(C29:C34)</f>
        <v>184625</v>
      </c>
      <c r="H29" s="152"/>
      <c r="I29" s="21"/>
      <c r="J29" s="193">
        <v>216954</v>
      </c>
      <c r="K29" s="205">
        <v>192701.39737781236</v>
      </c>
      <c r="L29" s="205">
        <v>241206.60262218764</v>
      </c>
    </row>
    <row r="30" spans="1:13" x14ac:dyDescent="0.2">
      <c r="A30" s="25" t="s">
        <v>29</v>
      </c>
      <c r="B30" s="18">
        <v>562456</v>
      </c>
      <c r="C30" s="26">
        <f t="shared" si="7"/>
        <v>96964</v>
      </c>
      <c r="D30" s="27">
        <f t="shared" si="8"/>
        <v>20.830433176080362</v>
      </c>
      <c r="E30" s="21">
        <f t="shared" si="9"/>
        <v>1</v>
      </c>
      <c r="F30" s="194"/>
      <c r="G30" s="194"/>
      <c r="H30" s="152"/>
      <c r="I30" s="21"/>
      <c r="J30" s="193">
        <v>465492</v>
      </c>
      <c r="K30" s="205">
        <v>431644.76712013839</v>
      </c>
      <c r="L30" s="205">
        <v>499339.23287986161</v>
      </c>
    </row>
    <row r="31" spans="1:13" x14ac:dyDescent="0.2">
      <c r="A31" s="25" t="s">
        <v>30</v>
      </c>
      <c r="B31" s="18">
        <v>528135</v>
      </c>
      <c r="C31" s="26">
        <f t="shared" si="7"/>
        <v>31466</v>
      </c>
      <c r="D31" s="27">
        <f t="shared" si="8"/>
        <v>6.3354064779561448</v>
      </c>
      <c r="E31" s="21">
        <f t="shared" si="9"/>
        <v>0</v>
      </c>
      <c r="F31" s="194"/>
      <c r="G31" s="194"/>
      <c r="H31" s="152"/>
      <c r="I31" s="21"/>
      <c r="J31" s="193">
        <v>496669</v>
      </c>
      <c r="K31" s="205">
        <v>457075.474213126</v>
      </c>
      <c r="L31" s="205">
        <v>536262.525786874</v>
      </c>
    </row>
    <row r="32" spans="1:13" x14ac:dyDescent="0.2">
      <c r="A32" s="25" t="s">
        <v>31</v>
      </c>
      <c r="B32" s="18">
        <v>607537</v>
      </c>
      <c r="C32" s="26">
        <f t="shared" si="7"/>
        <v>4658</v>
      </c>
      <c r="D32" s="27">
        <f t="shared" si="8"/>
        <v>0.77262601616576465</v>
      </c>
      <c r="E32" s="21">
        <f t="shared" si="9"/>
        <v>0</v>
      </c>
      <c r="F32" s="194"/>
      <c r="G32" s="194"/>
      <c r="H32" s="152"/>
      <c r="I32" s="21"/>
      <c r="J32" s="193">
        <v>602879</v>
      </c>
      <c r="K32" s="205">
        <v>558316.48993728787</v>
      </c>
      <c r="L32" s="205">
        <v>647441.51006271213</v>
      </c>
    </row>
    <row r="33" spans="1:12" s="173" customFormat="1" x14ac:dyDescent="0.2">
      <c r="A33" s="25" t="s">
        <v>22</v>
      </c>
      <c r="B33" s="18">
        <v>227336</v>
      </c>
      <c r="C33" s="26">
        <f t="shared" si="7"/>
        <v>41191</v>
      </c>
      <c r="D33" s="27">
        <f t="shared" si="8"/>
        <v>22.128448252706225</v>
      </c>
      <c r="E33" s="21">
        <f>IF(B33&lt;K33,-1,IF(B33&gt;L33,1,0))</f>
        <v>1</v>
      </c>
      <c r="F33" s="194"/>
      <c r="G33" s="194"/>
      <c r="H33" s="152"/>
      <c r="I33" s="21"/>
      <c r="J33" s="193">
        <v>186145</v>
      </c>
      <c r="K33" s="205">
        <v>164341.34775868146</v>
      </c>
      <c r="L33" s="205">
        <v>207948.65224131854</v>
      </c>
    </row>
    <row r="34" spans="1:12" x14ac:dyDescent="0.2">
      <c r="A34" s="25" t="s">
        <v>10</v>
      </c>
      <c r="B34" s="18">
        <v>251</v>
      </c>
      <c r="C34" s="26">
        <f>B34-J34</f>
        <v>-973</v>
      </c>
      <c r="D34" s="27">
        <f>C34/J34*100</f>
        <v>-79.493464052287578</v>
      </c>
      <c r="E34" s="21">
        <f>IF(B34&lt;K34,-1,IF(B34&gt;L34,1,0))</f>
        <v>0</v>
      </c>
      <c r="F34" s="194"/>
      <c r="G34" s="194"/>
      <c r="H34" s="152"/>
      <c r="I34" s="21"/>
      <c r="J34" s="193">
        <v>1224</v>
      </c>
      <c r="K34" s="205">
        <v>0</v>
      </c>
      <c r="L34" s="205">
        <v>3173.0959506295985</v>
      </c>
    </row>
    <row r="35" spans="1:12" x14ac:dyDescent="0.2">
      <c r="A35" s="31"/>
      <c r="B35" s="18"/>
      <c r="C35" s="18"/>
      <c r="D35" s="27"/>
      <c r="E35" s="21"/>
      <c r="F35" s="194"/>
      <c r="G35" s="194"/>
      <c r="H35" s="152"/>
      <c r="I35" s="21"/>
      <c r="J35" s="193"/>
      <c r="K35" s="203"/>
      <c r="L35" s="203"/>
    </row>
    <row r="36" spans="1:12" s="16" customFormat="1" ht="12.75" x14ac:dyDescent="0.2">
      <c r="A36" s="23" t="s">
        <v>130</v>
      </c>
      <c r="B36" s="19">
        <v>2153988</v>
      </c>
      <c r="C36" s="24">
        <f t="shared" ref="C36:C38" si="10">B36-J36</f>
        <v>184625</v>
      </c>
      <c r="D36" s="20">
        <f t="shared" ref="D36:D38" si="11">C36/J36*100</f>
        <v>9.3748587741315337</v>
      </c>
      <c r="E36" s="184">
        <f>IF(B36&lt;K36,-1,IF(B36&gt;L36,1,0))</f>
        <v>1</v>
      </c>
      <c r="F36" s="219">
        <f>+B36-F37</f>
        <v>0</v>
      </c>
      <c r="G36" s="219">
        <f>+C36-G37</f>
        <v>0</v>
      </c>
      <c r="H36" s="187"/>
      <c r="I36" s="184"/>
      <c r="J36" s="196">
        <v>1969363</v>
      </c>
      <c r="K36" s="202">
        <v>1884248.3839787864</v>
      </c>
      <c r="L36" s="202">
        <v>2054477.6160212136</v>
      </c>
    </row>
    <row r="37" spans="1:12" x14ac:dyDescent="0.2">
      <c r="A37" s="25" t="s">
        <v>23</v>
      </c>
      <c r="B37" s="18">
        <v>662735</v>
      </c>
      <c r="C37" s="26">
        <f t="shared" si="10"/>
        <v>81181</v>
      </c>
      <c r="D37" s="27">
        <f t="shared" si="11"/>
        <v>13.959322779999795</v>
      </c>
      <c r="E37" s="21">
        <f>IF(B37&lt;K37,-1,IF(B37&gt;L37,1,0))</f>
        <v>1</v>
      </c>
      <c r="F37" s="93">
        <f>SUM(B37:B38)</f>
        <v>2153988</v>
      </c>
      <c r="G37" s="93">
        <f>SUM(C37:C38)</f>
        <v>184625</v>
      </c>
      <c r="H37" s="152"/>
      <c r="I37" s="21"/>
      <c r="J37" s="193">
        <v>581554</v>
      </c>
      <c r="K37" s="205">
        <v>540553.21934419707</v>
      </c>
      <c r="L37" s="205">
        <v>622554.78065580293</v>
      </c>
    </row>
    <row r="38" spans="1:12" x14ac:dyDescent="0.2">
      <c r="A38" s="25" t="s">
        <v>24</v>
      </c>
      <c r="B38" s="18">
        <v>1491253</v>
      </c>
      <c r="C38" s="26">
        <f t="shared" si="10"/>
        <v>103444</v>
      </c>
      <c r="D38" s="27">
        <f t="shared" si="11"/>
        <v>7.4537634501577656</v>
      </c>
      <c r="E38" s="21">
        <f>IF(B38&lt;K38,-1,IF(B38&gt;L38,1,0))</f>
        <v>1</v>
      </c>
      <c r="F38" s="194"/>
      <c r="G38" s="194"/>
      <c r="H38" s="152"/>
      <c r="I38" s="21"/>
      <c r="J38" s="193">
        <v>1387809</v>
      </c>
      <c r="K38" s="205">
        <v>1319168.1462917186</v>
      </c>
      <c r="L38" s="205">
        <v>1456449.8537082814</v>
      </c>
    </row>
    <row r="39" spans="1:12" x14ac:dyDescent="0.2">
      <c r="A39" s="31"/>
      <c r="B39" s="18"/>
      <c r="C39" s="18"/>
      <c r="D39" s="27"/>
      <c r="E39" s="21"/>
      <c r="F39" s="194"/>
      <c r="G39" s="194"/>
      <c r="H39" s="152"/>
      <c r="I39" s="21"/>
      <c r="J39" s="193"/>
      <c r="K39" s="205"/>
      <c r="L39" s="205"/>
    </row>
    <row r="40" spans="1:12" s="16" customFormat="1" ht="12.75" x14ac:dyDescent="0.2">
      <c r="A40" s="23" t="s">
        <v>131</v>
      </c>
      <c r="B40" s="19">
        <v>2153988</v>
      </c>
      <c r="C40" s="24">
        <f t="shared" ref="C40:C47" si="12">B40-J40</f>
        <v>184625</v>
      </c>
      <c r="D40" s="20">
        <f t="shared" ref="D40:D47" si="13">C40/J40*100</f>
        <v>9.3748587741315337</v>
      </c>
      <c r="E40" s="184">
        <f t="shared" ref="E40:E47" si="14">IF(B40&lt;K40,-1,IF(B40&gt;L40,1,0))</f>
        <v>1</v>
      </c>
      <c r="F40" s="219">
        <f>+B40-F41</f>
        <v>0</v>
      </c>
      <c r="G40" s="219">
        <f>+C40-G41</f>
        <v>0</v>
      </c>
      <c r="H40" s="187"/>
      <c r="I40" s="184"/>
      <c r="J40" s="196">
        <v>1969363</v>
      </c>
      <c r="K40" s="202">
        <v>1884248.3839787864</v>
      </c>
      <c r="L40" s="202">
        <v>2054477.6160212136</v>
      </c>
    </row>
    <row r="41" spans="1:12" x14ac:dyDescent="0.2">
      <c r="A41" s="25" t="s">
        <v>47</v>
      </c>
      <c r="B41" s="18">
        <v>152855</v>
      </c>
      <c r="C41" s="26">
        <f t="shared" si="12"/>
        <v>-14969</v>
      </c>
      <c r="D41" s="32">
        <f t="shared" si="13"/>
        <v>-8.9194632472113646</v>
      </c>
      <c r="E41" s="21">
        <f>IF(B41&lt;K41,-1,IF(B41&gt;L41,1,0))</f>
        <v>0</v>
      </c>
      <c r="F41" s="93">
        <f>SUM(B41:B47)</f>
        <v>2153988</v>
      </c>
      <c r="G41" s="93">
        <f>SUM(C41:C47)</f>
        <v>184625</v>
      </c>
      <c r="H41" s="152"/>
      <c r="I41" s="21"/>
      <c r="J41" s="193">
        <v>167824</v>
      </c>
      <c r="K41" s="205">
        <v>146410.73200764903</v>
      </c>
      <c r="L41" s="205">
        <v>189237.26799235097</v>
      </c>
    </row>
    <row r="42" spans="1:12" x14ac:dyDescent="0.2">
      <c r="A42" s="25" t="s">
        <v>32</v>
      </c>
      <c r="B42" s="18">
        <v>487766</v>
      </c>
      <c r="C42" s="26">
        <f t="shared" si="12"/>
        <v>38675</v>
      </c>
      <c r="D42" s="27">
        <f t="shared" si="13"/>
        <v>8.6118403619756361</v>
      </c>
      <c r="E42" s="21">
        <f t="shared" si="14"/>
        <v>1</v>
      </c>
      <c r="F42" s="194"/>
      <c r="G42" s="194"/>
      <c r="H42" s="152"/>
      <c r="I42" s="21"/>
      <c r="J42" s="193">
        <v>449091</v>
      </c>
      <c r="K42" s="205">
        <v>412767.04037317773</v>
      </c>
      <c r="L42" s="205">
        <v>485414.95962682227</v>
      </c>
    </row>
    <row r="43" spans="1:12" x14ac:dyDescent="0.2">
      <c r="A43" s="25" t="s">
        <v>33</v>
      </c>
      <c r="B43" s="18">
        <v>469692</v>
      </c>
      <c r="C43" s="26">
        <f t="shared" si="12"/>
        <v>76067</v>
      </c>
      <c r="D43" s="27">
        <f t="shared" si="13"/>
        <v>19.324738012067321</v>
      </c>
      <c r="E43" s="21">
        <f t="shared" si="14"/>
        <v>1</v>
      </c>
      <c r="F43" s="194"/>
      <c r="G43" s="194"/>
      <c r="H43" s="152"/>
      <c r="I43" s="21"/>
      <c r="J43" s="193">
        <v>393625</v>
      </c>
      <c r="K43" s="205">
        <v>357093.09118429216</v>
      </c>
      <c r="L43" s="205">
        <v>430156.90881570784</v>
      </c>
    </row>
    <row r="44" spans="1:12" s="173" customFormat="1" x14ac:dyDescent="0.2">
      <c r="A44" s="25" t="s">
        <v>34</v>
      </c>
      <c r="B44" s="18">
        <v>445691</v>
      </c>
      <c r="C44" s="26">
        <f t="shared" si="12"/>
        <v>86786</v>
      </c>
      <c r="D44" s="27">
        <f t="shared" si="13"/>
        <v>24.180772070603641</v>
      </c>
      <c r="E44" s="21">
        <f t="shared" si="14"/>
        <v>1</v>
      </c>
      <c r="F44" s="194"/>
      <c r="G44" s="194"/>
      <c r="H44" s="152"/>
      <c r="I44" s="21"/>
      <c r="J44" s="193">
        <v>358905</v>
      </c>
      <c r="K44" s="205">
        <v>321235.86480702827</v>
      </c>
      <c r="L44" s="205">
        <v>396574.13519297173</v>
      </c>
    </row>
    <row r="45" spans="1:12" s="173" customFormat="1" x14ac:dyDescent="0.2">
      <c r="A45" s="25" t="s">
        <v>113</v>
      </c>
      <c r="B45" s="18">
        <v>104126</v>
      </c>
      <c r="C45" s="26">
        <f t="shared" si="12"/>
        <v>-14835</v>
      </c>
      <c r="D45" s="27">
        <f t="shared" si="13"/>
        <v>-12.470473516530628</v>
      </c>
      <c r="E45" s="21">
        <f t="shared" si="14"/>
        <v>0</v>
      </c>
      <c r="F45" s="194"/>
      <c r="G45" s="194"/>
      <c r="H45" s="152"/>
      <c r="I45" s="21"/>
      <c r="J45" s="193">
        <v>118961</v>
      </c>
      <c r="K45" s="205">
        <v>98816.582128423266</v>
      </c>
      <c r="L45" s="205">
        <v>139105.41787157673</v>
      </c>
    </row>
    <row r="46" spans="1:12" s="173" customFormat="1" x14ac:dyDescent="0.2">
      <c r="A46" s="25" t="s">
        <v>114</v>
      </c>
      <c r="B46" s="18">
        <v>492965</v>
      </c>
      <c r="C46" s="26">
        <f t="shared" si="12"/>
        <v>12630</v>
      </c>
      <c r="D46" s="27">
        <f t="shared" si="13"/>
        <v>2.6294148875264138</v>
      </c>
      <c r="E46" s="21">
        <f t="shared" si="14"/>
        <v>0</v>
      </c>
      <c r="F46" s="194"/>
      <c r="G46" s="194"/>
      <c r="H46" s="152"/>
      <c r="I46" s="21"/>
      <c r="J46" s="193">
        <v>480335</v>
      </c>
      <c r="K46" s="205">
        <v>426417.43053847033</v>
      </c>
      <c r="L46" s="205">
        <v>534252.56946152973</v>
      </c>
    </row>
    <row r="47" spans="1:12" x14ac:dyDescent="0.2">
      <c r="A47" s="25" t="s">
        <v>10</v>
      </c>
      <c r="B47" s="18">
        <v>893</v>
      </c>
      <c r="C47" s="26">
        <f t="shared" si="12"/>
        <v>271</v>
      </c>
      <c r="D47" s="27">
        <f t="shared" si="13"/>
        <v>43.569131832797424</v>
      </c>
      <c r="E47" s="21">
        <f t="shared" si="14"/>
        <v>0</v>
      </c>
      <c r="F47" s="194"/>
      <c r="G47" s="194"/>
      <c r="H47" s="152"/>
      <c r="I47" s="21"/>
      <c r="J47" s="193">
        <v>622</v>
      </c>
      <c r="K47" s="205">
        <v>117.0989932873652</v>
      </c>
      <c r="L47" s="205">
        <v>1126.9010067126349</v>
      </c>
    </row>
    <row r="48" spans="1:12" x14ac:dyDescent="0.2">
      <c r="A48" s="31"/>
      <c r="B48" s="18"/>
      <c r="C48" s="18"/>
      <c r="D48" s="27"/>
      <c r="E48" s="21"/>
      <c r="F48" s="194"/>
      <c r="G48" s="194"/>
      <c r="H48" s="152"/>
      <c r="I48" s="21"/>
      <c r="J48" s="193"/>
      <c r="K48" s="203"/>
      <c r="L48" s="203"/>
    </row>
    <row r="49" spans="1:12" s="16" customFormat="1" ht="12.75" x14ac:dyDescent="0.2">
      <c r="A49" s="23" t="s">
        <v>132</v>
      </c>
      <c r="B49" s="19">
        <v>2153988</v>
      </c>
      <c r="C49" s="24">
        <f t="shared" ref="C49:C53" si="15">B49-J49</f>
        <v>184625</v>
      </c>
      <c r="D49" s="20">
        <f>C49/J49*100</f>
        <v>9.3748587741315337</v>
      </c>
      <c r="E49" s="184">
        <f>IF(B49&lt;K49,-1,IF(B49&gt;L49,1,0))</f>
        <v>1</v>
      </c>
      <c r="F49" s="219">
        <f>+B49-F50</f>
        <v>0</v>
      </c>
      <c r="G49" s="219">
        <f>+C49-G50</f>
        <v>0</v>
      </c>
      <c r="H49" s="187"/>
      <c r="I49" s="184"/>
      <c r="J49" s="196">
        <v>1969363</v>
      </c>
      <c r="K49" s="202">
        <v>1884248.3839787864</v>
      </c>
      <c r="L49" s="202">
        <v>2054477.6160212136</v>
      </c>
    </row>
    <row r="50" spans="1:12" x14ac:dyDescent="0.2">
      <c r="A50" s="25" t="s">
        <v>25</v>
      </c>
      <c r="B50" s="18">
        <v>1962551</v>
      </c>
      <c r="C50" s="26">
        <f t="shared" si="15"/>
        <v>167006</v>
      </c>
      <c r="D50" s="27">
        <f t="shared" ref="D50:D53" si="16">C50/J50*100</f>
        <v>9.3011314113542127</v>
      </c>
      <c r="E50" s="21">
        <f t="shared" ref="E50:E51" si="17">IF(B50&lt;K50,-1,IF(B50&gt;L50,1,0))</f>
        <v>1</v>
      </c>
      <c r="F50" s="93">
        <f>SUM(B50:B51)</f>
        <v>2153988</v>
      </c>
      <c r="G50" s="93">
        <f>SUM(C50:C51)</f>
        <v>184625</v>
      </c>
      <c r="H50" s="152"/>
      <c r="I50" s="21"/>
      <c r="J50" s="193">
        <v>1795545</v>
      </c>
      <c r="K50" s="205">
        <v>1715166.5521934768</v>
      </c>
      <c r="L50" s="205">
        <v>1875923.4478065232</v>
      </c>
    </row>
    <row r="51" spans="1:12" s="173" customFormat="1" x14ac:dyDescent="0.2">
      <c r="A51" s="25" t="s">
        <v>26</v>
      </c>
      <c r="B51" s="18">
        <v>191437</v>
      </c>
      <c r="C51" s="26">
        <f t="shared" si="15"/>
        <v>17619</v>
      </c>
      <c r="D51" s="27">
        <f t="shared" si="16"/>
        <v>10.136464577891818</v>
      </c>
      <c r="E51" s="21">
        <f t="shared" si="17"/>
        <v>0</v>
      </c>
      <c r="F51" s="194"/>
      <c r="G51" s="194"/>
      <c r="H51" s="152"/>
      <c r="I51" s="21"/>
      <c r="J51" s="193">
        <v>173818</v>
      </c>
      <c r="K51" s="205">
        <v>153803.25771358516</v>
      </c>
      <c r="L51" s="205">
        <v>193832.74228641484</v>
      </c>
    </row>
    <row r="52" spans="1:12" s="249" customFormat="1" x14ac:dyDescent="0.2">
      <c r="A52" s="31"/>
      <c r="B52" s="18"/>
      <c r="C52" s="26"/>
      <c r="D52" s="27"/>
      <c r="E52" s="21"/>
      <c r="F52" s="194"/>
      <c r="G52" s="194"/>
      <c r="H52" s="152"/>
      <c r="I52" s="21"/>
      <c r="J52" s="193"/>
      <c r="K52" s="205"/>
      <c r="L52" s="205"/>
    </row>
    <row r="53" spans="1:12" s="249" customFormat="1" x14ac:dyDescent="0.2">
      <c r="A53" s="271" t="s">
        <v>235</v>
      </c>
      <c r="B53" s="272">
        <v>2153988</v>
      </c>
      <c r="C53" s="24">
        <f t="shared" si="15"/>
        <v>184625</v>
      </c>
      <c r="D53" s="20">
        <f t="shared" si="16"/>
        <v>9.3748587741315337</v>
      </c>
      <c r="E53" s="21">
        <f t="shared" ref="E53:E55" si="18">IF(B53&lt;K53,-1,IF(B53&gt;L53,1,0))</f>
        <v>1</v>
      </c>
      <c r="F53" s="194"/>
      <c r="G53" s="194"/>
      <c r="H53" s="152"/>
      <c r="I53" s="21"/>
      <c r="J53" s="196">
        <v>1969363</v>
      </c>
      <c r="K53" s="202">
        <v>1884248.3839787864</v>
      </c>
      <c r="L53" s="202">
        <v>2054477.6160212136</v>
      </c>
    </row>
    <row r="54" spans="1:12" s="249" customFormat="1" x14ac:dyDescent="0.2">
      <c r="A54" s="273" t="s">
        <v>236</v>
      </c>
      <c r="B54" s="274">
        <v>1200155</v>
      </c>
      <c r="C54" s="26">
        <f t="shared" ref="C54:C55" si="19">B54-J54</f>
        <v>93595</v>
      </c>
      <c r="D54" s="27">
        <f t="shared" ref="D54:D55" si="20">C54/J54*100</f>
        <v>8.4581947657605561</v>
      </c>
      <c r="E54" s="21">
        <f t="shared" si="18"/>
        <v>1</v>
      </c>
      <c r="F54" s="194"/>
      <c r="G54" s="194"/>
      <c r="H54" s="152"/>
      <c r="I54" s="21"/>
      <c r="J54" s="258">
        <v>1106560</v>
      </c>
      <c r="K54" s="254">
        <v>1047264.6083542836</v>
      </c>
      <c r="L54" s="254">
        <v>1165855.3916457165</v>
      </c>
    </row>
    <row r="55" spans="1:12" s="249" customFormat="1" x14ac:dyDescent="0.2">
      <c r="A55" s="273" t="s">
        <v>237</v>
      </c>
      <c r="B55" s="274">
        <v>953833</v>
      </c>
      <c r="C55" s="26">
        <f t="shared" si="19"/>
        <v>91030</v>
      </c>
      <c r="D55" s="27">
        <f t="shared" si="20"/>
        <v>10.550496463271454</v>
      </c>
      <c r="E55" s="21">
        <f t="shared" si="18"/>
        <v>1</v>
      </c>
      <c r="F55" s="194"/>
      <c r="G55" s="194"/>
      <c r="H55" s="152"/>
      <c r="I55" s="21"/>
      <c r="J55" s="258">
        <v>862803</v>
      </c>
      <c r="K55" s="254">
        <v>807505.38690300554</v>
      </c>
      <c r="L55" s="254">
        <v>918100.61309699446</v>
      </c>
    </row>
    <row r="56" spans="1:12" s="34" customFormat="1" x14ac:dyDescent="0.2">
      <c r="A56" s="30"/>
      <c r="B56" s="18"/>
      <c r="C56" s="18"/>
      <c r="D56" s="27"/>
      <c r="E56" s="21"/>
      <c r="F56" s="194"/>
      <c r="G56" s="194"/>
      <c r="H56" s="152"/>
      <c r="I56" s="21"/>
      <c r="J56" s="206"/>
      <c r="K56" s="203"/>
      <c r="L56" s="203"/>
    </row>
    <row r="57" spans="1:12" s="16" customFormat="1" ht="12.75" x14ac:dyDescent="0.2">
      <c r="A57" s="11" t="s">
        <v>133</v>
      </c>
      <c r="B57" s="12">
        <v>284800</v>
      </c>
      <c r="C57" s="13">
        <f>B57-J57</f>
        <v>-149401</v>
      </c>
      <c r="D57" s="14">
        <f>C57/J57*100</f>
        <v>-34.408257926628451</v>
      </c>
      <c r="E57" s="188">
        <f>IF(B57&lt;K57,-1,IF(B57&gt;L57,1,0))</f>
        <v>-1</v>
      </c>
      <c r="F57" s="198"/>
      <c r="G57" s="198"/>
      <c r="H57" s="178"/>
      <c r="I57" s="177"/>
      <c r="J57" s="196">
        <v>434201</v>
      </c>
      <c r="K57" s="202">
        <v>389641.30636425747</v>
      </c>
      <c r="L57" s="202">
        <v>478760.69363574253</v>
      </c>
    </row>
    <row r="58" spans="1:12" x14ac:dyDescent="0.2">
      <c r="A58" s="17"/>
      <c r="B58" s="35"/>
      <c r="C58" s="19"/>
      <c r="D58" s="20"/>
      <c r="E58" s="21"/>
      <c r="F58" s="194"/>
      <c r="G58" s="194"/>
      <c r="H58" s="152"/>
      <c r="I58" s="21"/>
      <c r="J58" s="193"/>
      <c r="K58" s="203"/>
      <c r="L58" s="203"/>
    </row>
    <row r="59" spans="1:12" s="16" customFormat="1" x14ac:dyDescent="0.2">
      <c r="A59" s="23" t="s">
        <v>40</v>
      </c>
      <c r="B59" s="19">
        <v>284800</v>
      </c>
      <c r="C59" s="24">
        <f t="shared" ref="C59:C63" si="21">B59-J59</f>
        <v>-149401</v>
      </c>
      <c r="D59" s="20">
        <f>C59/J59*100</f>
        <v>-34.408257926628451</v>
      </c>
      <c r="E59" s="184">
        <f t="shared" ref="E59:E60" si="22">IF(B59&lt;K59,-1,IF(B59&gt;L59,1,0))</f>
        <v>-1</v>
      </c>
      <c r="F59" s="196">
        <f>+B59-F61</f>
        <v>0</v>
      </c>
      <c r="G59" s="196">
        <f>+C59-G61</f>
        <v>0</v>
      </c>
      <c r="H59" s="187"/>
      <c r="I59" s="184"/>
      <c r="J59" s="196">
        <v>434201</v>
      </c>
      <c r="K59" s="202">
        <v>389641.30636425747</v>
      </c>
      <c r="L59" s="202">
        <v>478760.69363574253</v>
      </c>
    </row>
    <row r="60" spans="1:12" x14ac:dyDescent="0.2">
      <c r="A60" s="25" t="s">
        <v>69</v>
      </c>
      <c r="B60" s="18">
        <v>235138</v>
      </c>
      <c r="C60" s="26">
        <f>B60-J60</f>
        <v>-140028</v>
      </c>
      <c r="D60" s="27">
        <f t="shared" ref="D60:D63" si="23">C60/J60*100</f>
        <v>-37.324277786366565</v>
      </c>
      <c r="E60" s="21">
        <f t="shared" si="22"/>
        <v>-1</v>
      </c>
      <c r="F60" s="193">
        <f>+B60-F62</f>
        <v>0</v>
      </c>
      <c r="G60" s="193">
        <f>+C60-G62</f>
        <v>0</v>
      </c>
      <c r="H60" s="152"/>
      <c r="I60" s="21"/>
      <c r="J60" s="193">
        <v>375166</v>
      </c>
      <c r="K60" s="205">
        <v>342041.59754357411</v>
      </c>
      <c r="L60" s="205">
        <v>408290.40245642589</v>
      </c>
    </row>
    <row r="61" spans="1:12" s="173" customFormat="1" ht="24" x14ac:dyDescent="0.2">
      <c r="A61" s="36" t="s">
        <v>199</v>
      </c>
      <c r="B61" s="18">
        <v>188038</v>
      </c>
      <c r="C61" s="26">
        <f t="shared" si="21"/>
        <v>-142808</v>
      </c>
      <c r="D61" s="27">
        <f t="shared" si="23"/>
        <v>-43.16449345012483</v>
      </c>
      <c r="E61" s="21">
        <f>IF(B61&lt;K61,-1,IF(B61&gt;L61,1,0))</f>
        <v>-1</v>
      </c>
      <c r="F61" s="193">
        <f>+B60+B63</f>
        <v>284800</v>
      </c>
      <c r="G61" s="193">
        <f>+C60+C63</f>
        <v>-149401</v>
      </c>
      <c r="H61" s="152"/>
      <c r="I61" s="21"/>
      <c r="J61" s="207">
        <v>330846</v>
      </c>
      <c r="K61" s="208">
        <v>298685.37814394548</v>
      </c>
      <c r="L61" s="208">
        <v>363006.62185605452</v>
      </c>
    </row>
    <row r="62" spans="1:12" ht="12.75" x14ac:dyDescent="0.2">
      <c r="A62" s="36" t="s">
        <v>134</v>
      </c>
      <c r="B62" s="18">
        <v>47100</v>
      </c>
      <c r="C62" s="26">
        <f t="shared" si="21"/>
        <v>2780</v>
      </c>
      <c r="D62" s="27">
        <f t="shared" si="23"/>
        <v>6.2725631768953072</v>
      </c>
      <c r="E62" s="21">
        <f>IF(B62&lt;K62,-1,IF(B62&gt;L62,1,0))</f>
        <v>0</v>
      </c>
      <c r="F62" s="193">
        <f>+B62+B61</f>
        <v>235138</v>
      </c>
      <c r="G62" s="193">
        <f>+C62+C61</f>
        <v>-140028</v>
      </c>
      <c r="H62" s="152"/>
      <c r="I62" s="21"/>
      <c r="J62" s="193">
        <v>44320</v>
      </c>
      <c r="K62" s="205">
        <v>31029.695223329843</v>
      </c>
      <c r="L62" s="205">
        <v>57610.304776670157</v>
      </c>
    </row>
    <row r="63" spans="1:12" x14ac:dyDescent="0.2">
      <c r="A63" s="25" t="s">
        <v>70</v>
      </c>
      <c r="B63" s="18">
        <v>49662</v>
      </c>
      <c r="C63" s="26">
        <f t="shared" si="21"/>
        <v>-9373</v>
      </c>
      <c r="D63" s="32">
        <f t="shared" si="23"/>
        <v>-15.877022105530617</v>
      </c>
      <c r="E63" s="21">
        <f>IF(B63&lt;K63,-1,IF(B63&gt;L63,1,0))</f>
        <v>0</v>
      </c>
      <c r="F63" s="194"/>
      <c r="G63" s="194"/>
      <c r="H63" s="152"/>
      <c r="I63" s="21"/>
      <c r="J63" s="193">
        <v>59035</v>
      </c>
      <c r="K63" s="205">
        <v>43843.577523688349</v>
      </c>
      <c r="L63" s="205">
        <v>74226.422476311651</v>
      </c>
    </row>
    <row r="64" spans="1:12" x14ac:dyDescent="0.2">
      <c r="A64" s="31"/>
      <c r="B64" s="18"/>
      <c r="C64" s="18"/>
      <c r="D64" s="32"/>
      <c r="E64" s="21"/>
      <c r="F64" s="194"/>
      <c r="G64" s="194"/>
      <c r="H64" s="152"/>
      <c r="I64" s="21"/>
      <c r="J64" s="193"/>
      <c r="K64" s="203"/>
      <c r="L64" s="203"/>
    </row>
    <row r="65" spans="1:16" s="189" customFormat="1" x14ac:dyDescent="0.2">
      <c r="A65" s="23" t="s">
        <v>41</v>
      </c>
      <c r="B65" s="37">
        <v>284800</v>
      </c>
      <c r="C65" s="24">
        <f t="shared" ref="C65:C70" si="24">B65-J65</f>
        <v>-149401</v>
      </c>
      <c r="D65" s="38">
        <f t="shared" ref="D65:D70" si="25">C65/J65*100</f>
        <v>-34.408257926628451</v>
      </c>
      <c r="E65" s="184">
        <f t="shared" ref="E65:E70" si="26">IF(B65&lt;K65,-1,IF(B65&gt;L65,1,0))</f>
        <v>-1</v>
      </c>
      <c r="F65" s="219">
        <f>+B65-F66</f>
        <v>0</v>
      </c>
      <c r="G65" s="219">
        <f>+C65-G66</f>
        <v>0</v>
      </c>
      <c r="H65" s="187"/>
      <c r="I65" s="184"/>
      <c r="J65" s="196">
        <v>434201</v>
      </c>
      <c r="K65" s="202">
        <v>389641.30636425747</v>
      </c>
      <c r="L65" s="202">
        <v>478760.69363574253</v>
      </c>
    </row>
    <row r="66" spans="1:16" s="10" customFormat="1" x14ac:dyDescent="0.2">
      <c r="A66" s="25" t="s">
        <v>39</v>
      </c>
      <c r="B66" s="18">
        <v>99793</v>
      </c>
      <c r="C66" s="26">
        <f t="shared" si="24"/>
        <v>-41317</v>
      </c>
      <c r="D66" s="27">
        <f t="shared" si="25"/>
        <v>-29.279994330664021</v>
      </c>
      <c r="E66" s="21">
        <f t="shared" si="26"/>
        <v>-1</v>
      </c>
      <c r="F66" s="93">
        <f>SUM(B66:B71)</f>
        <v>284800</v>
      </c>
      <c r="G66" s="93">
        <f>SUM(C66:C71)</f>
        <v>-149401</v>
      </c>
      <c r="H66" s="152"/>
      <c r="I66" s="21"/>
      <c r="J66" s="203">
        <v>141110</v>
      </c>
      <c r="K66" s="205">
        <v>116212.82747667233</v>
      </c>
      <c r="L66" s="205">
        <v>166007.17252332767</v>
      </c>
    </row>
    <row r="67" spans="1:16" s="10" customFormat="1" x14ac:dyDescent="0.2">
      <c r="A67" s="25" t="s">
        <v>29</v>
      </c>
      <c r="B67" s="18">
        <v>77565</v>
      </c>
      <c r="C67" s="26">
        <f t="shared" si="24"/>
        <v>-41218</v>
      </c>
      <c r="D67" s="27">
        <f t="shared" si="25"/>
        <v>-34.70025171952215</v>
      </c>
      <c r="E67" s="21">
        <f t="shared" si="26"/>
        <v>-1</v>
      </c>
      <c r="F67" s="194"/>
      <c r="G67" s="194"/>
      <c r="H67" s="152"/>
      <c r="I67" s="21"/>
      <c r="J67" s="203">
        <v>118783</v>
      </c>
      <c r="K67" s="205">
        <v>100438.77747769684</v>
      </c>
      <c r="L67" s="205">
        <v>137127.22252230317</v>
      </c>
    </row>
    <row r="68" spans="1:16" s="10" customFormat="1" x14ac:dyDescent="0.2">
      <c r="A68" s="25" t="s">
        <v>30</v>
      </c>
      <c r="B68" s="18">
        <v>55867</v>
      </c>
      <c r="C68" s="26">
        <f t="shared" si="24"/>
        <v>-27368</v>
      </c>
      <c r="D68" s="27">
        <f t="shared" si="25"/>
        <v>-32.880398870667385</v>
      </c>
      <c r="E68" s="21">
        <f t="shared" si="26"/>
        <v>-1</v>
      </c>
      <c r="F68" s="194"/>
      <c r="G68" s="194"/>
      <c r="H68" s="152"/>
      <c r="I68" s="21"/>
      <c r="J68" s="203">
        <v>83235</v>
      </c>
      <c r="K68" s="205">
        <v>66949.192708174261</v>
      </c>
      <c r="L68" s="205">
        <v>99520.807291825739</v>
      </c>
    </row>
    <row r="69" spans="1:16" s="10" customFormat="1" x14ac:dyDescent="0.2">
      <c r="A69" s="25" t="s">
        <v>31</v>
      </c>
      <c r="B69" s="18">
        <v>39751</v>
      </c>
      <c r="C69" s="26">
        <f t="shared" si="24"/>
        <v>-33086</v>
      </c>
      <c r="D69" s="27">
        <f t="shared" si="25"/>
        <v>-45.424715460548896</v>
      </c>
      <c r="E69" s="21">
        <f t="shared" si="26"/>
        <v>-1</v>
      </c>
      <c r="F69" s="194"/>
      <c r="G69" s="194"/>
      <c r="H69" s="152"/>
      <c r="I69" s="21"/>
      <c r="J69" s="203">
        <v>72837</v>
      </c>
      <c r="K69" s="205">
        <v>58050.574092758878</v>
      </c>
      <c r="L69" s="205">
        <v>87623.425907241122</v>
      </c>
    </row>
    <row r="70" spans="1:16" s="135" customFormat="1" x14ac:dyDescent="0.2">
      <c r="A70" s="25" t="s">
        <v>22</v>
      </c>
      <c r="B70" s="18">
        <v>11731</v>
      </c>
      <c r="C70" s="26">
        <f t="shared" si="24"/>
        <v>-6418</v>
      </c>
      <c r="D70" s="27">
        <f t="shared" si="25"/>
        <v>-35.362829907983908</v>
      </c>
      <c r="E70" s="21">
        <f t="shared" si="26"/>
        <v>0</v>
      </c>
      <c r="F70" s="194"/>
      <c r="G70" s="194"/>
      <c r="H70" s="152"/>
      <c r="I70" s="21"/>
      <c r="J70" s="209">
        <v>18149</v>
      </c>
      <c r="K70" s="210">
        <v>10766.570415558243</v>
      </c>
      <c r="L70" s="210">
        <v>25531.429584441757</v>
      </c>
    </row>
    <row r="71" spans="1:16" s="10" customFormat="1" x14ac:dyDescent="0.2">
      <c r="A71" s="25" t="s">
        <v>10</v>
      </c>
      <c r="B71" s="18">
        <v>93</v>
      </c>
      <c r="C71" s="26">
        <f>B71-J71</f>
        <v>6</v>
      </c>
      <c r="D71" s="136">
        <f>C71/J71*100</f>
        <v>6.8965517241379306</v>
      </c>
      <c r="E71" s="21">
        <v>0</v>
      </c>
      <c r="F71" s="194"/>
      <c r="G71" s="194"/>
      <c r="H71" s="152"/>
      <c r="I71" s="21"/>
      <c r="J71" s="203">
        <v>87</v>
      </c>
      <c r="K71" s="205" t="s">
        <v>164</v>
      </c>
      <c r="L71" s="205" t="s">
        <v>164</v>
      </c>
    </row>
    <row r="72" spans="1:16" s="10" customFormat="1" x14ac:dyDescent="0.2">
      <c r="A72" s="31"/>
      <c r="B72" s="35"/>
      <c r="C72" s="18"/>
      <c r="D72" s="27"/>
      <c r="E72" s="21"/>
      <c r="F72" s="194"/>
      <c r="G72" s="194"/>
      <c r="H72" s="152"/>
      <c r="I72" s="21"/>
      <c r="J72" s="203"/>
      <c r="K72" s="203"/>
      <c r="L72" s="203"/>
    </row>
    <row r="73" spans="1:16" s="189" customFormat="1" ht="12.75" x14ac:dyDescent="0.2">
      <c r="A73" s="23" t="s">
        <v>135</v>
      </c>
      <c r="B73" s="133">
        <v>284800</v>
      </c>
      <c r="C73" s="24">
        <f t="shared" ref="C73:C79" si="27">B73-J73</f>
        <v>-149401</v>
      </c>
      <c r="D73" s="134">
        <f t="shared" ref="D73:D79" si="28">C73/J73*100</f>
        <v>-34.408257926628451</v>
      </c>
      <c r="E73" s="184">
        <f t="shared" ref="E73:E79" si="29">IF(B73&lt;K73,-1,IF(B73&gt;L73,1,0))</f>
        <v>-1</v>
      </c>
      <c r="F73" s="196">
        <f>+B73-F74</f>
        <v>0</v>
      </c>
      <c r="G73" s="192" t="e">
        <f>+C73-G74</f>
        <v>#VALUE!</v>
      </c>
      <c r="H73" s="187"/>
      <c r="I73" s="184"/>
      <c r="J73" s="196">
        <v>434201</v>
      </c>
      <c r="K73" s="202">
        <v>389641.30636425747</v>
      </c>
      <c r="L73" s="202">
        <v>478760.69363574253</v>
      </c>
      <c r="P73" s="190"/>
    </row>
    <row r="74" spans="1:16" s="10" customFormat="1" x14ac:dyDescent="0.2">
      <c r="A74" s="25" t="s">
        <v>47</v>
      </c>
      <c r="B74" s="18">
        <v>21169</v>
      </c>
      <c r="C74" s="26">
        <f t="shared" si="27"/>
        <v>-7701</v>
      </c>
      <c r="D74" s="32">
        <f t="shared" si="28"/>
        <v>-26.674748874263944</v>
      </c>
      <c r="E74" s="21">
        <f t="shared" si="29"/>
        <v>0</v>
      </c>
      <c r="F74" s="193">
        <f>SUM(B74:B80)</f>
        <v>284800</v>
      </c>
      <c r="G74" s="193" t="e">
        <f>SUM(C74:C80)</f>
        <v>#VALUE!</v>
      </c>
      <c r="H74" s="152"/>
      <c r="I74" s="21"/>
      <c r="J74" s="203">
        <v>28870</v>
      </c>
      <c r="K74" s="205">
        <v>20598.645639549904</v>
      </c>
      <c r="L74" s="205">
        <v>37141.354360450096</v>
      </c>
      <c r="M74" s="42"/>
      <c r="N74" s="42"/>
      <c r="P74" s="41"/>
    </row>
    <row r="75" spans="1:16" s="10" customFormat="1" x14ac:dyDescent="0.2">
      <c r="A75" s="25" t="s">
        <v>32</v>
      </c>
      <c r="B75" s="18">
        <v>43084</v>
      </c>
      <c r="C75" s="26">
        <f t="shared" si="27"/>
        <v>-37300</v>
      </c>
      <c r="D75" s="27">
        <f t="shared" si="28"/>
        <v>-46.402269108280251</v>
      </c>
      <c r="E75" s="21">
        <f t="shared" si="29"/>
        <v>-1</v>
      </c>
      <c r="F75" s="194"/>
      <c r="G75" s="194"/>
      <c r="H75" s="152"/>
      <c r="I75" s="21"/>
      <c r="J75" s="203">
        <v>80384</v>
      </c>
      <c r="K75" s="205">
        <v>64326.619303697575</v>
      </c>
      <c r="L75" s="205">
        <v>96441.380696302425</v>
      </c>
      <c r="M75" s="42"/>
      <c r="N75" s="42"/>
      <c r="P75" s="41"/>
    </row>
    <row r="76" spans="1:16" s="10" customFormat="1" x14ac:dyDescent="0.2">
      <c r="A76" s="25" t="s">
        <v>33</v>
      </c>
      <c r="B76" s="18">
        <v>76532</v>
      </c>
      <c r="C76" s="26">
        <f t="shared" si="27"/>
        <v>-52172</v>
      </c>
      <c r="D76" s="27">
        <f t="shared" si="28"/>
        <v>-40.5364246643461</v>
      </c>
      <c r="E76" s="21">
        <f t="shared" si="29"/>
        <v>-1</v>
      </c>
      <c r="F76" s="194"/>
      <c r="G76" s="194"/>
      <c r="H76" s="152"/>
      <c r="I76" s="21"/>
      <c r="J76" s="203">
        <v>128704</v>
      </c>
      <c r="K76" s="205">
        <v>105766.32801899346</v>
      </c>
      <c r="L76" s="205">
        <v>151641.67198100654</v>
      </c>
      <c r="M76" s="42"/>
      <c r="N76" s="42"/>
      <c r="P76" s="41"/>
    </row>
    <row r="77" spans="1:16" s="173" customFormat="1" x14ac:dyDescent="0.2">
      <c r="A77" s="25" t="s">
        <v>34</v>
      </c>
      <c r="B77" s="18">
        <v>81571</v>
      </c>
      <c r="C77" s="26">
        <f t="shared" si="27"/>
        <v>-31575</v>
      </c>
      <c r="D77" s="27">
        <f t="shared" si="28"/>
        <v>-27.906421791313878</v>
      </c>
      <c r="E77" s="21">
        <f t="shared" si="29"/>
        <v>-1</v>
      </c>
      <c r="F77" s="194"/>
      <c r="G77" s="194"/>
      <c r="H77" s="152"/>
      <c r="I77" s="21"/>
      <c r="J77" s="193">
        <v>113146</v>
      </c>
      <c r="K77" s="205">
        <v>93332.456885608961</v>
      </c>
      <c r="L77" s="205">
        <v>132959.54311439104</v>
      </c>
      <c r="M77" s="66"/>
      <c r="N77" s="66"/>
      <c r="P77" s="87"/>
    </row>
    <row r="78" spans="1:16" s="173" customFormat="1" x14ac:dyDescent="0.2">
      <c r="A78" s="25" t="s">
        <v>113</v>
      </c>
      <c r="B78" s="18">
        <v>24483</v>
      </c>
      <c r="C78" s="26">
        <f t="shared" si="27"/>
        <v>-11385</v>
      </c>
      <c r="D78" s="27">
        <f t="shared" si="28"/>
        <v>-31.741385078621615</v>
      </c>
      <c r="E78" s="21">
        <f t="shared" si="29"/>
        <v>0</v>
      </c>
      <c r="F78" s="194"/>
      <c r="G78" s="194"/>
      <c r="H78" s="152"/>
      <c r="I78" s="21"/>
      <c r="J78" s="193">
        <v>35868</v>
      </c>
      <c r="K78" s="205">
        <v>24016.265703720877</v>
      </c>
      <c r="L78" s="205">
        <v>47719.734296279123</v>
      </c>
      <c r="M78" s="66"/>
      <c r="N78" s="66"/>
      <c r="P78" s="87"/>
    </row>
    <row r="79" spans="1:16" s="173" customFormat="1" x14ac:dyDescent="0.2">
      <c r="A79" s="25" t="s">
        <v>114</v>
      </c>
      <c r="B79" s="18">
        <v>37961</v>
      </c>
      <c r="C79" s="26">
        <f t="shared" si="27"/>
        <v>-9268</v>
      </c>
      <c r="D79" s="27">
        <f t="shared" si="28"/>
        <v>-19.623536386542167</v>
      </c>
      <c r="E79" s="21">
        <f t="shared" si="29"/>
        <v>0</v>
      </c>
      <c r="F79" s="194"/>
      <c r="G79" s="194"/>
      <c r="H79" s="152"/>
      <c r="I79" s="21"/>
      <c r="J79" s="193">
        <v>47229</v>
      </c>
      <c r="K79" s="205">
        <v>33709.365965364086</v>
      </c>
      <c r="L79" s="205">
        <v>60748.634034635914</v>
      </c>
      <c r="M79" s="66"/>
      <c r="N79" s="66"/>
      <c r="P79" s="87"/>
    </row>
    <row r="80" spans="1:16" s="10" customFormat="1" x14ac:dyDescent="0.2">
      <c r="A80" s="25" t="s">
        <v>10</v>
      </c>
      <c r="B80" s="69" t="s">
        <v>164</v>
      </c>
      <c r="C80" s="69" t="e">
        <f>B80-J80</f>
        <v>#VALUE!</v>
      </c>
      <c r="D80" s="27" t="s">
        <v>164</v>
      </c>
      <c r="E80" s="21">
        <v>0</v>
      </c>
      <c r="F80" s="194"/>
      <c r="G80" s="194"/>
      <c r="H80" s="152"/>
      <c r="I80" s="21"/>
      <c r="J80" s="235" t="s">
        <v>164</v>
      </c>
      <c r="K80" s="205" t="s">
        <v>164</v>
      </c>
      <c r="L80" s="205" t="s">
        <v>164</v>
      </c>
    </row>
    <row r="81" spans="1:12" s="10" customFormat="1" x14ac:dyDescent="0.2">
      <c r="A81" s="43"/>
      <c r="B81" s="40"/>
      <c r="C81" s="44"/>
      <c r="D81" s="45"/>
      <c r="E81" s="21"/>
      <c r="F81" s="194"/>
      <c r="G81" s="194"/>
      <c r="H81" s="152"/>
      <c r="I81" s="21"/>
      <c r="J81" s="203"/>
      <c r="K81" s="203"/>
      <c r="L81" s="203"/>
    </row>
    <row r="82" spans="1:12" s="16" customFormat="1" x14ac:dyDescent="0.2">
      <c r="A82" s="11" t="s">
        <v>27</v>
      </c>
      <c r="B82" s="12">
        <v>1655006</v>
      </c>
      <c r="C82" s="13">
        <f>B82-J82</f>
        <v>15717</v>
      </c>
      <c r="D82" s="14">
        <f>C82/J82*100</f>
        <v>0.95876932011378113</v>
      </c>
      <c r="E82" s="177">
        <f>IF(B82&lt;K82,-1,IF(B82&gt;L82,1,0))</f>
        <v>0</v>
      </c>
      <c r="F82" s="198"/>
      <c r="G82" s="198"/>
      <c r="H82" s="178"/>
      <c r="I82" s="177"/>
      <c r="J82" s="196">
        <v>1639289</v>
      </c>
      <c r="K82" s="202">
        <v>1574422.2592982689</v>
      </c>
      <c r="L82" s="202">
        <v>1704155.7407017311</v>
      </c>
    </row>
    <row r="83" spans="1:12" x14ac:dyDescent="0.2">
      <c r="A83" s="17"/>
      <c r="B83" s="18"/>
      <c r="C83" s="19"/>
      <c r="D83" s="20"/>
      <c r="E83" s="21"/>
      <c r="F83" s="194"/>
      <c r="G83" s="194"/>
      <c r="H83" s="152"/>
      <c r="I83" s="21"/>
      <c r="J83" s="193"/>
      <c r="K83" s="203"/>
      <c r="L83" s="203"/>
    </row>
    <row r="84" spans="1:12" s="16" customFormat="1" x14ac:dyDescent="0.2">
      <c r="A84" s="23" t="s">
        <v>42</v>
      </c>
      <c r="B84" s="37">
        <v>1655006</v>
      </c>
      <c r="C84" s="24">
        <f t="shared" ref="C84:C85" si="30">B84-J84</f>
        <v>15717</v>
      </c>
      <c r="D84" s="38">
        <f t="shared" ref="D84:D85" si="31">C84/J84*100</f>
        <v>0.95876932011378113</v>
      </c>
      <c r="E84" s="184">
        <f>IF(B84&lt;K84,-1,IF(B84&gt;L84,1,0))</f>
        <v>0</v>
      </c>
      <c r="F84" s="219">
        <f>+B84-F85</f>
        <v>0</v>
      </c>
      <c r="G84" s="219">
        <f>+C84-G85</f>
        <v>0</v>
      </c>
      <c r="H84" s="187"/>
      <c r="I84" s="184"/>
      <c r="J84" s="196">
        <v>1639289</v>
      </c>
      <c r="K84" s="202">
        <v>1574422.2592982689</v>
      </c>
      <c r="L84" s="202">
        <v>1704155.7407017311</v>
      </c>
    </row>
    <row r="85" spans="1:12" s="173" customFormat="1" ht="12.75" x14ac:dyDescent="0.2">
      <c r="A85" s="25" t="s">
        <v>136</v>
      </c>
      <c r="B85" s="18">
        <v>1535510</v>
      </c>
      <c r="C85" s="26">
        <f t="shared" si="30"/>
        <v>23431</v>
      </c>
      <c r="D85" s="27">
        <f t="shared" si="31"/>
        <v>1.5495883482278374</v>
      </c>
      <c r="E85" s="21">
        <f>IF(B85&lt;K85,-1,IF(B85&gt;L85,1,0))</f>
        <v>0</v>
      </c>
      <c r="F85" s="93">
        <f>SUM(B85:B87)</f>
        <v>1655006</v>
      </c>
      <c r="G85" s="93">
        <f>SUM(C85:C87)</f>
        <v>15717</v>
      </c>
      <c r="H85" s="152"/>
      <c r="I85" s="21"/>
      <c r="J85" s="193">
        <v>1512079</v>
      </c>
      <c r="K85" s="205">
        <v>1446931.4790868165</v>
      </c>
      <c r="L85" s="205">
        <v>1577226.5209131835</v>
      </c>
    </row>
    <row r="86" spans="1:12" s="173" customFormat="1" ht="12.75" x14ac:dyDescent="0.2">
      <c r="A86" s="46" t="s">
        <v>137</v>
      </c>
      <c r="B86" s="18">
        <v>98776</v>
      </c>
      <c r="C86" s="26">
        <f>B86-J86</f>
        <v>12621</v>
      </c>
      <c r="D86" s="27">
        <f>C86/J86*100</f>
        <v>14.649178805640997</v>
      </c>
      <c r="E86" s="21">
        <f>IF(B86&lt;K86,-1,IF(B86&gt;L86,1,0))</f>
        <v>0</v>
      </c>
      <c r="F86" s="194"/>
      <c r="G86" s="194"/>
      <c r="H86" s="152"/>
      <c r="I86" s="21"/>
      <c r="J86" s="193">
        <v>86155</v>
      </c>
      <c r="K86" s="205">
        <v>73443.549742659205</v>
      </c>
      <c r="L86" s="205">
        <v>98866.450257340795</v>
      </c>
    </row>
    <row r="87" spans="1:12" s="173" customFormat="1" ht="12.75" x14ac:dyDescent="0.2">
      <c r="A87" s="46" t="s">
        <v>138</v>
      </c>
      <c r="B87" s="18">
        <v>20720</v>
      </c>
      <c r="C87" s="26">
        <f>B87-J87</f>
        <v>-20335</v>
      </c>
      <c r="D87" s="27">
        <f>C87/J87*100</f>
        <v>-49.531116794543905</v>
      </c>
      <c r="E87" s="21">
        <f>IF(B87&lt;K87,-1,IF(B87&gt;L87,1,0))</f>
        <v>-1</v>
      </c>
      <c r="F87" s="194"/>
      <c r="G87" s="194"/>
      <c r="H87" s="152"/>
      <c r="I87" s="21"/>
      <c r="J87" s="193">
        <v>41055</v>
      </c>
      <c r="K87" s="205">
        <v>31417.114745831903</v>
      </c>
      <c r="L87" s="205">
        <v>50692.885254168097</v>
      </c>
    </row>
    <row r="88" spans="1:12" s="173" customFormat="1" x14ac:dyDescent="0.2">
      <c r="A88" s="31"/>
      <c r="B88" s="18"/>
      <c r="C88" s="18"/>
      <c r="D88" s="27"/>
      <c r="E88" s="21"/>
      <c r="F88" s="194"/>
      <c r="G88" s="194"/>
      <c r="H88" s="152"/>
      <c r="I88" s="21"/>
      <c r="J88" s="193"/>
      <c r="K88" s="193"/>
      <c r="L88" s="193"/>
    </row>
    <row r="89" spans="1:12" s="16" customFormat="1" x14ac:dyDescent="0.2">
      <c r="A89" s="23" t="s">
        <v>43</v>
      </c>
      <c r="B89" s="133">
        <v>1655006</v>
      </c>
      <c r="C89" s="24">
        <f t="shared" ref="C89:C95" si="32">B89-J89</f>
        <v>15717</v>
      </c>
      <c r="D89" s="134">
        <f t="shared" ref="D89:D94" si="33">C89/J89*100</f>
        <v>0.95876932011378113</v>
      </c>
      <c r="E89" s="184">
        <f t="shared" ref="E89:E95" si="34">IF(B89&lt;K89,-1,IF(B89&gt;L89,1,0))</f>
        <v>0</v>
      </c>
      <c r="F89" s="196">
        <f>+B89-F90</f>
        <v>0</v>
      </c>
      <c r="G89" s="196">
        <f>+C89-G90</f>
        <v>0</v>
      </c>
      <c r="H89" s="187"/>
      <c r="I89" s="184"/>
      <c r="J89" s="196">
        <v>1639289</v>
      </c>
      <c r="K89" s="202">
        <v>1574422.2592982689</v>
      </c>
      <c r="L89" s="202">
        <v>1704155.7407017311</v>
      </c>
    </row>
    <row r="90" spans="1:12" s="173" customFormat="1" x14ac:dyDescent="0.2">
      <c r="A90" s="25" t="s">
        <v>39</v>
      </c>
      <c r="B90" s="18">
        <v>459050</v>
      </c>
      <c r="C90" s="26">
        <f t="shared" si="32"/>
        <v>30895</v>
      </c>
      <c r="D90" s="27">
        <f t="shared" si="33"/>
        <v>7.2158447291284693</v>
      </c>
      <c r="E90" s="21">
        <f t="shared" si="34"/>
        <v>0</v>
      </c>
      <c r="F90" s="193">
        <f>SUM(B90:B95)</f>
        <v>1655006</v>
      </c>
      <c r="G90" s="193">
        <f>SUM(C90:C95)</f>
        <v>15717</v>
      </c>
      <c r="H90" s="152"/>
      <c r="I90" s="21"/>
      <c r="J90" s="193">
        <v>428155</v>
      </c>
      <c r="K90" s="205">
        <v>393424.83011894644</v>
      </c>
      <c r="L90" s="205">
        <v>462885.16988105356</v>
      </c>
    </row>
    <row r="91" spans="1:12" s="173" customFormat="1" x14ac:dyDescent="0.2">
      <c r="A91" s="25" t="s">
        <v>29</v>
      </c>
      <c r="B91" s="18">
        <v>108683</v>
      </c>
      <c r="C91" s="26">
        <f t="shared" si="32"/>
        <v>-28802</v>
      </c>
      <c r="D91" s="27">
        <f t="shared" si="33"/>
        <v>-20.949194457577192</v>
      </c>
      <c r="E91" s="21">
        <f t="shared" si="34"/>
        <v>-1</v>
      </c>
      <c r="F91" s="194"/>
      <c r="G91" s="194"/>
      <c r="H91" s="152"/>
      <c r="I91" s="21"/>
      <c r="J91" s="193">
        <v>137485</v>
      </c>
      <c r="K91" s="205">
        <v>120076.38816244416</v>
      </c>
      <c r="L91" s="205">
        <v>154893.61183755586</v>
      </c>
    </row>
    <row r="92" spans="1:12" s="173" customFormat="1" x14ac:dyDescent="0.2">
      <c r="A92" s="25" t="s">
        <v>30</v>
      </c>
      <c r="B92" s="18">
        <v>132988</v>
      </c>
      <c r="C92" s="26">
        <f t="shared" si="32"/>
        <v>12191</v>
      </c>
      <c r="D92" s="27">
        <f t="shared" si="33"/>
        <v>10.092138049786005</v>
      </c>
      <c r="E92" s="21">
        <f t="shared" si="34"/>
        <v>0</v>
      </c>
      <c r="F92" s="194"/>
      <c r="G92" s="194"/>
      <c r="H92" s="152"/>
      <c r="I92" s="21"/>
      <c r="J92" s="193">
        <v>120797</v>
      </c>
      <c r="K92" s="205">
        <v>106165.82201525124</v>
      </c>
      <c r="L92" s="205">
        <v>135428.17798474876</v>
      </c>
    </row>
    <row r="93" spans="1:12" s="173" customFormat="1" x14ac:dyDescent="0.2">
      <c r="A93" s="25" t="s">
        <v>31</v>
      </c>
      <c r="B93" s="18">
        <v>235759</v>
      </c>
      <c r="C93" s="26">
        <f t="shared" si="32"/>
        <v>-21877</v>
      </c>
      <c r="D93" s="27">
        <f t="shared" si="33"/>
        <v>-8.4914375320219229</v>
      </c>
      <c r="E93" s="21">
        <f t="shared" si="34"/>
        <v>0</v>
      </c>
      <c r="F93" s="194"/>
      <c r="G93" s="194"/>
      <c r="H93" s="152"/>
      <c r="I93" s="21"/>
      <c r="J93" s="193">
        <v>257636</v>
      </c>
      <c r="K93" s="205">
        <v>234393.4626048661</v>
      </c>
      <c r="L93" s="205">
        <v>280878.53739513393</v>
      </c>
    </row>
    <row r="94" spans="1:12" s="173" customFormat="1" x14ac:dyDescent="0.2">
      <c r="A94" s="25" t="s">
        <v>22</v>
      </c>
      <c r="B94" s="18">
        <v>716957</v>
      </c>
      <c r="C94" s="26">
        <f t="shared" si="32"/>
        <v>21934</v>
      </c>
      <c r="D94" s="27">
        <f t="shared" si="33"/>
        <v>3.1558667842646937</v>
      </c>
      <c r="E94" s="21">
        <f t="shared" si="34"/>
        <v>0</v>
      </c>
      <c r="F94" s="194"/>
      <c r="G94" s="194"/>
      <c r="H94" s="152"/>
      <c r="I94" s="21"/>
      <c r="J94" s="193">
        <v>695023</v>
      </c>
      <c r="K94" s="205">
        <v>642865.94889374473</v>
      </c>
      <c r="L94" s="205">
        <v>747180.05110625527</v>
      </c>
    </row>
    <row r="95" spans="1:12" s="173" customFormat="1" x14ac:dyDescent="0.2">
      <c r="A95" s="25" t="s">
        <v>10</v>
      </c>
      <c r="B95" s="18">
        <v>1569</v>
      </c>
      <c r="C95" s="26">
        <f t="shared" si="32"/>
        <v>1376</v>
      </c>
      <c r="D95" s="27">
        <f>C95/J95*100</f>
        <v>712.95336787564759</v>
      </c>
      <c r="E95" s="21">
        <f t="shared" si="34"/>
        <v>-1</v>
      </c>
      <c r="F95" s="194"/>
      <c r="G95" s="194"/>
      <c r="H95" s="152"/>
      <c r="I95" s="21"/>
      <c r="J95" s="193">
        <v>193</v>
      </c>
      <c r="K95" s="205" t="s">
        <v>164</v>
      </c>
      <c r="L95" s="205" t="s">
        <v>164</v>
      </c>
    </row>
    <row r="96" spans="1:12" s="173" customFormat="1" x14ac:dyDescent="0.2">
      <c r="A96" s="31"/>
      <c r="B96" s="35"/>
      <c r="C96" s="18"/>
      <c r="D96" s="27"/>
      <c r="E96" s="21"/>
      <c r="F96" s="194"/>
      <c r="G96" s="194"/>
      <c r="H96" s="152"/>
      <c r="I96" s="21"/>
      <c r="J96" s="193"/>
      <c r="K96" s="193"/>
      <c r="L96" s="193"/>
    </row>
    <row r="97" spans="1:14" s="16" customFormat="1" ht="12.75" x14ac:dyDescent="0.2">
      <c r="A97" s="23" t="s">
        <v>139</v>
      </c>
      <c r="B97" s="133">
        <v>1655006</v>
      </c>
      <c r="C97" s="24">
        <f t="shared" ref="C97:C104" si="35">B97-J97</f>
        <v>15717</v>
      </c>
      <c r="D97" s="134">
        <f t="shared" ref="D97:D104" si="36">C97/J97*100</f>
        <v>0.95876932011378113</v>
      </c>
      <c r="E97" s="184">
        <f t="shared" ref="E97:E104" si="37">IF(B97&lt;K97,-1,IF(B97&gt;L97,1,0))</f>
        <v>0</v>
      </c>
      <c r="F97" s="196">
        <f>+B97-F98</f>
        <v>0</v>
      </c>
      <c r="G97" s="196">
        <f>+C97-G98</f>
        <v>0</v>
      </c>
      <c r="H97" s="187"/>
      <c r="I97" s="184"/>
      <c r="J97" s="196">
        <v>1639289</v>
      </c>
      <c r="K97" s="202">
        <v>1574422.2592982689</v>
      </c>
      <c r="L97" s="202">
        <v>1704155.7407017311</v>
      </c>
    </row>
    <row r="98" spans="1:14" s="173" customFormat="1" x14ac:dyDescent="0.2">
      <c r="A98" s="25" t="s">
        <v>47</v>
      </c>
      <c r="B98" s="18">
        <v>283128</v>
      </c>
      <c r="C98" s="26">
        <f t="shared" si="35"/>
        <v>-31606</v>
      </c>
      <c r="D98" s="32">
        <f t="shared" si="36"/>
        <v>-10.042130815228099</v>
      </c>
      <c r="E98" s="21">
        <f t="shared" si="37"/>
        <v>-1</v>
      </c>
      <c r="F98" s="193">
        <f>SUM(B98:B104)</f>
        <v>1655006</v>
      </c>
      <c r="G98" s="193">
        <f>SUM(C98:C104)</f>
        <v>15717</v>
      </c>
      <c r="H98" s="152"/>
      <c r="I98" s="21"/>
      <c r="J98" s="193">
        <v>314734</v>
      </c>
      <c r="K98" s="205">
        <v>286037.8240518056</v>
      </c>
      <c r="L98" s="205">
        <v>343430.1759481944</v>
      </c>
    </row>
    <row r="99" spans="1:14" s="173" customFormat="1" x14ac:dyDescent="0.2">
      <c r="A99" s="25" t="s">
        <v>32</v>
      </c>
      <c r="B99" s="18">
        <v>402591</v>
      </c>
      <c r="C99" s="26">
        <f t="shared" si="35"/>
        <v>-10367</v>
      </c>
      <c r="D99" s="27">
        <f t="shared" si="36"/>
        <v>-2.5104247889615894</v>
      </c>
      <c r="E99" s="21">
        <f t="shared" si="37"/>
        <v>0</v>
      </c>
      <c r="F99" s="194"/>
      <c r="G99" s="194"/>
      <c r="H99" s="152"/>
      <c r="I99" s="21"/>
      <c r="J99" s="193">
        <v>412958</v>
      </c>
      <c r="K99" s="205">
        <v>379216.55948620575</v>
      </c>
      <c r="L99" s="205">
        <v>446699.44051379425</v>
      </c>
    </row>
    <row r="100" spans="1:14" s="173" customFormat="1" x14ac:dyDescent="0.2">
      <c r="A100" s="25" t="s">
        <v>33</v>
      </c>
      <c r="B100" s="18">
        <v>480153</v>
      </c>
      <c r="C100" s="26">
        <f t="shared" si="35"/>
        <v>18973</v>
      </c>
      <c r="D100" s="27">
        <f t="shared" si="36"/>
        <v>4.1140118825621235</v>
      </c>
      <c r="E100" s="21">
        <f t="shared" si="37"/>
        <v>0</v>
      </c>
      <c r="F100" s="194"/>
      <c r="G100" s="194"/>
      <c r="H100" s="152"/>
      <c r="I100" s="21"/>
      <c r="J100" s="193">
        <v>461180</v>
      </c>
      <c r="K100" s="205">
        <v>427431.85728767171</v>
      </c>
      <c r="L100" s="205">
        <v>494928.14271232829</v>
      </c>
    </row>
    <row r="101" spans="1:14" s="173" customFormat="1" x14ac:dyDescent="0.2">
      <c r="A101" s="25" t="s">
        <v>34</v>
      </c>
      <c r="B101" s="18">
        <v>224895</v>
      </c>
      <c r="C101" s="26">
        <f t="shared" si="35"/>
        <v>-5726</v>
      </c>
      <c r="D101" s="27">
        <f t="shared" si="36"/>
        <v>-2.4828614913646199</v>
      </c>
      <c r="E101" s="21">
        <f t="shared" si="37"/>
        <v>0</v>
      </c>
      <c r="F101" s="194"/>
      <c r="G101" s="194"/>
      <c r="H101" s="152"/>
      <c r="I101" s="21"/>
      <c r="J101" s="193">
        <v>230621</v>
      </c>
      <c r="K101" s="205">
        <v>203643.67657666348</v>
      </c>
      <c r="L101" s="205">
        <v>257598.32342333652</v>
      </c>
    </row>
    <row r="102" spans="1:14" s="10" customFormat="1" x14ac:dyDescent="0.2">
      <c r="A102" s="25" t="s">
        <v>113</v>
      </c>
      <c r="B102" s="18">
        <v>86437</v>
      </c>
      <c r="C102" s="26">
        <f t="shared" si="35"/>
        <v>8216</v>
      </c>
      <c r="D102" s="27">
        <f t="shared" si="36"/>
        <v>10.503573209240486</v>
      </c>
      <c r="E102" s="21">
        <f t="shared" si="37"/>
        <v>0</v>
      </c>
      <c r="F102" s="194"/>
      <c r="G102" s="194"/>
      <c r="H102" s="152"/>
      <c r="I102" s="21"/>
      <c r="J102" s="203">
        <v>78221</v>
      </c>
      <c r="K102" s="205">
        <v>66354.927951287595</v>
      </c>
      <c r="L102" s="205">
        <v>90087.072048712405</v>
      </c>
    </row>
    <row r="103" spans="1:14" s="10" customFormat="1" x14ac:dyDescent="0.2">
      <c r="A103" s="25" t="s">
        <v>114</v>
      </c>
      <c r="B103" s="18">
        <v>177073</v>
      </c>
      <c r="C103" s="26">
        <f t="shared" si="35"/>
        <v>36151</v>
      </c>
      <c r="D103" s="27">
        <f t="shared" si="36"/>
        <v>25.653198223130524</v>
      </c>
      <c r="E103" s="21">
        <f t="shared" si="37"/>
        <v>1</v>
      </c>
      <c r="F103" s="194"/>
      <c r="G103" s="194"/>
      <c r="H103" s="152"/>
      <c r="I103" s="21"/>
      <c r="J103" s="203">
        <v>140922</v>
      </c>
      <c r="K103" s="205">
        <v>118622.04248712133</v>
      </c>
      <c r="L103" s="205">
        <v>163221.95751287867</v>
      </c>
    </row>
    <row r="104" spans="1:14" s="10" customFormat="1" x14ac:dyDescent="0.2">
      <c r="A104" s="25" t="s">
        <v>10</v>
      </c>
      <c r="B104" s="18">
        <v>729</v>
      </c>
      <c r="C104" s="26">
        <f t="shared" si="35"/>
        <v>76</v>
      </c>
      <c r="D104" s="27">
        <f t="shared" si="36"/>
        <v>11.638591117917304</v>
      </c>
      <c r="E104" s="21">
        <f t="shared" si="37"/>
        <v>0</v>
      </c>
      <c r="F104" s="194"/>
      <c r="G104" s="194"/>
      <c r="H104" s="152"/>
      <c r="I104" s="21"/>
      <c r="J104" s="203">
        <v>653</v>
      </c>
      <c r="K104" s="205">
        <v>153.32210557437486</v>
      </c>
      <c r="L104" s="205">
        <v>1152.6778944256253</v>
      </c>
    </row>
    <row r="105" spans="1:14" x14ac:dyDescent="0.2">
      <c r="A105" s="47"/>
      <c r="B105" s="48"/>
      <c r="C105" s="49"/>
      <c r="D105" s="50"/>
      <c r="E105" s="21"/>
      <c r="F105" s="194"/>
      <c r="G105" s="194"/>
      <c r="H105" s="152"/>
      <c r="I105" s="21"/>
      <c r="J105" s="193"/>
      <c r="K105" s="203"/>
      <c r="L105" s="203"/>
    </row>
    <row r="106" spans="1:14" x14ac:dyDescent="0.2">
      <c r="A106" s="51" t="s">
        <v>53</v>
      </c>
      <c r="B106" s="52"/>
      <c r="C106" s="53"/>
      <c r="D106" s="54"/>
      <c r="E106" s="15"/>
      <c r="F106" s="195"/>
      <c r="G106" s="195"/>
      <c r="H106" s="153"/>
      <c r="I106" s="15"/>
      <c r="K106" s="191"/>
      <c r="L106" s="191"/>
    </row>
    <row r="107" spans="1:14" x14ac:dyDescent="0.2">
      <c r="A107" s="55"/>
      <c r="B107" s="56"/>
      <c r="C107" s="57"/>
      <c r="D107" s="20"/>
      <c r="E107" s="21"/>
      <c r="F107" s="194"/>
      <c r="G107" s="194"/>
      <c r="H107" s="152"/>
      <c r="I107" s="21"/>
      <c r="K107" s="39"/>
      <c r="L107" s="39"/>
    </row>
    <row r="108" spans="1:14" x14ac:dyDescent="0.2">
      <c r="A108" s="58" t="s">
        <v>35</v>
      </c>
      <c r="B108" s="56"/>
      <c r="C108" s="59"/>
      <c r="D108" s="60"/>
      <c r="E108" s="21"/>
      <c r="F108" s="194"/>
      <c r="G108" s="194"/>
      <c r="H108" s="152"/>
      <c r="I108" s="21"/>
      <c r="K108" s="39"/>
      <c r="L108" s="39"/>
    </row>
    <row r="109" spans="1:14" s="173" customFormat="1" x14ac:dyDescent="0.2">
      <c r="A109" s="61" t="s">
        <v>28</v>
      </c>
      <c r="B109" s="62">
        <v>59.572807034257224</v>
      </c>
      <c r="C109" s="171">
        <f t="shared" ref="C109:C111" si="38">B109-J109</f>
        <v>0.12063303732981012</v>
      </c>
      <c r="D109" s="171">
        <f t="shared" ref="D109:D111" si="39">C109/J109*100</f>
        <v>0.20290769743095458</v>
      </c>
      <c r="E109" s="21">
        <f>IF(B109&lt;K109,-1,IF(B109&gt;L109,1,0))</f>
        <v>0</v>
      </c>
      <c r="F109" s="194"/>
      <c r="G109" s="194"/>
      <c r="H109" s="152"/>
      <c r="I109" s="21"/>
      <c r="J109" s="175">
        <v>59.452173996927414</v>
      </c>
      <c r="K109" s="63">
        <v>57.964868126344562</v>
      </c>
      <c r="L109" s="63">
        <v>60.939479867510272</v>
      </c>
    </row>
    <row r="110" spans="1:14" s="173" customFormat="1" ht="12.75" x14ac:dyDescent="0.2">
      <c r="A110" s="61" t="s">
        <v>140</v>
      </c>
      <c r="B110" s="62">
        <v>52.615935242467017</v>
      </c>
      <c r="C110" s="50">
        <f>B110-J110</f>
        <v>3.9037263147617551</v>
      </c>
      <c r="D110" s="50">
        <f t="shared" si="39"/>
        <v>8.0138560757023996</v>
      </c>
      <c r="E110" s="21">
        <f>IF(B110&lt;K110,-1,IF(B110&gt;L110,1,0))</f>
        <v>1</v>
      </c>
      <c r="F110" s="194"/>
      <c r="G110" s="194"/>
      <c r="H110" s="152"/>
      <c r="I110" s="21"/>
      <c r="J110" s="175">
        <v>48.712208927705262</v>
      </c>
      <c r="K110" s="63">
        <v>47.24982571133917</v>
      </c>
      <c r="L110" s="63">
        <v>50.174592144071362</v>
      </c>
    </row>
    <row r="111" spans="1:14" s="173" customFormat="1" x14ac:dyDescent="0.2">
      <c r="A111" s="61" t="s">
        <v>37</v>
      </c>
      <c r="B111" s="62">
        <v>40.427192965742783</v>
      </c>
      <c r="C111" s="171">
        <f t="shared" si="38"/>
        <v>-0.12063303732980302</v>
      </c>
      <c r="D111" s="171">
        <f t="shared" si="39"/>
        <v>-0.29750802748502925</v>
      </c>
      <c r="E111" s="21">
        <f>IF(B111&lt;K111,-1,IF(B111&gt;L111,1,0))</f>
        <v>0</v>
      </c>
      <c r="F111" s="194"/>
      <c r="G111" s="194"/>
      <c r="H111" s="152"/>
      <c r="I111" s="21"/>
      <c r="J111" s="175">
        <v>40.547826003072586</v>
      </c>
      <c r="K111" s="63">
        <v>39.060520132489728</v>
      </c>
      <c r="L111" s="63">
        <v>42.035131873655438</v>
      </c>
      <c r="N111" s="170"/>
    </row>
    <row r="112" spans="1:14" s="173" customFormat="1" x14ac:dyDescent="0.2">
      <c r="A112" s="64"/>
      <c r="B112" s="62"/>
      <c r="C112" s="50"/>
      <c r="D112" s="50"/>
      <c r="E112" s="21"/>
      <c r="F112" s="194"/>
      <c r="G112" s="194"/>
      <c r="H112" s="152"/>
      <c r="I112" s="21"/>
      <c r="J112" s="1"/>
      <c r="K112" s="1"/>
      <c r="L112" s="1"/>
    </row>
    <row r="113" spans="1:33" s="173" customFormat="1" x14ac:dyDescent="0.2">
      <c r="A113" s="58" t="s">
        <v>36</v>
      </c>
      <c r="B113" s="59"/>
      <c r="C113" s="60"/>
      <c r="D113" s="60"/>
      <c r="E113" s="21"/>
      <c r="F113" s="194"/>
      <c r="G113" s="194"/>
      <c r="H113" s="152"/>
      <c r="I113" s="21"/>
      <c r="J113" s="1"/>
      <c r="K113" s="1"/>
      <c r="L113" s="1"/>
    </row>
    <row r="114" spans="1:33" s="173" customFormat="1" ht="12.75" x14ac:dyDescent="0.2">
      <c r="A114" s="61" t="s">
        <v>141</v>
      </c>
      <c r="B114" s="62">
        <v>11.677931825152493</v>
      </c>
      <c r="C114" s="50">
        <f t="shared" ref="C114:C115" si="40">B114-J114</f>
        <v>-6.3869501584352104</v>
      </c>
      <c r="D114" s="50">
        <f t="shared" ref="D114:D115" si="41">C114/J114*100</f>
        <v>-35.355615188839202</v>
      </c>
      <c r="E114" s="21">
        <f>IF(B114&lt;K114,-1,IF(B114&gt;L114,1,0))</f>
        <v>-1</v>
      </c>
      <c r="F114" s="194"/>
      <c r="G114" s="194"/>
      <c r="H114" s="152"/>
      <c r="I114" s="21"/>
      <c r="J114" s="175">
        <v>18.064881983587703</v>
      </c>
      <c r="K114" s="63">
        <v>16.428421039385654</v>
      </c>
      <c r="L114" s="63">
        <v>19.701342927789756</v>
      </c>
      <c r="N114" s="68"/>
    </row>
    <row r="115" spans="1:33" s="173" customFormat="1" ht="12.75" x14ac:dyDescent="0.2">
      <c r="A115" s="61" t="s">
        <v>216</v>
      </c>
      <c r="B115" s="62">
        <v>19.527609615923975</v>
      </c>
      <c r="C115" s="50">
        <f t="shared" si="40"/>
        <v>-5.7689499930566868</v>
      </c>
      <c r="D115" s="50">
        <f t="shared" si="41"/>
        <v>-22.8052750343514</v>
      </c>
      <c r="E115" s="21">
        <f>IF(B115&lt;K115,-1,IF(B115&gt;L115,1,0))</f>
        <v>-1</v>
      </c>
      <c r="F115" s="194"/>
      <c r="G115" s="194"/>
      <c r="H115" s="152"/>
      <c r="I115" s="21"/>
      <c r="J115" s="175">
        <v>25.296559608980662</v>
      </c>
      <c r="K115" s="63">
        <v>23.614759114331047</v>
      </c>
      <c r="L115" s="63">
        <v>26.978360103630276</v>
      </c>
    </row>
    <row r="116" spans="1:33" s="173" customFormat="1" x14ac:dyDescent="0.2">
      <c r="A116" s="64"/>
      <c r="B116" s="62"/>
      <c r="C116" s="50"/>
      <c r="D116" s="50"/>
      <c r="E116" s="21"/>
      <c r="F116" s="194"/>
      <c r="G116" s="194"/>
      <c r="H116" s="152"/>
      <c r="I116" s="21"/>
      <c r="J116" s="1"/>
      <c r="K116" s="1"/>
      <c r="L116" s="1"/>
    </row>
    <row r="117" spans="1:33" s="173" customFormat="1" x14ac:dyDescent="0.2">
      <c r="A117" s="58" t="s">
        <v>52</v>
      </c>
      <c r="B117" s="59"/>
      <c r="C117" s="171"/>
      <c r="D117" s="171"/>
      <c r="E117" s="21"/>
      <c r="F117" s="194"/>
      <c r="G117" s="194"/>
      <c r="H117" s="152"/>
      <c r="I117" s="21"/>
      <c r="J117" s="1"/>
      <c r="K117" s="1"/>
      <c r="L117" s="1"/>
    </row>
    <row r="118" spans="1:33" s="173" customFormat="1" ht="12.75" x14ac:dyDescent="0.2">
      <c r="A118" s="61" t="s">
        <v>217</v>
      </c>
      <c r="B118" s="62">
        <v>69.232186994542218</v>
      </c>
      <c r="C118" s="171">
        <f t="shared" ref="C118:C120" si="42">B118-J118</f>
        <v>-1.237756840088565</v>
      </c>
      <c r="D118" s="171">
        <f t="shared" ref="D118:D120" si="43">C118/J118*100</f>
        <v>-1.7564322784095916</v>
      </c>
      <c r="E118" s="21">
        <f>IF(B118&lt;K118,-1,IF(B118&gt;L118,1,0))</f>
        <v>0</v>
      </c>
      <c r="F118" s="194"/>
      <c r="G118" s="194"/>
      <c r="H118" s="152"/>
      <c r="I118" s="21"/>
      <c r="J118" s="175">
        <v>70.469943834630783</v>
      </c>
      <c r="K118" s="63">
        <v>68.810194440329326</v>
      </c>
      <c r="L118" s="63">
        <v>72.12969322893224</v>
      </c>
      <c r="N118" s="172"/>
    </row>
    <row r="119" spans="1:33" s="173" customFormat="1" x14ac:dyDescent="0.2">
      <c r="A119" s="61" t="s">
        <v>73</v>
      </c>
      <c r="B119" s="62">
        <v>9.4877037383680882</v>
      </c>
      <c r="C119" s="50">
        <f t="shared" si="42"/>
        <v>-5.9197655803913296</v>
      </c>
      <c r="D119" s="50">
        <f t="shared" si="43"/>
        <v>-38.421401061520847</v>
      </c>
      <c r="E119" s="21">
        <f>IF(B119&lt;K119,-1,IF(B119&gt;L119,1,0))</f>
        <v>-1</v>
      </c>
      <c r="F119" s="194"/>
      <c r="G119" s="194"/>
      <c r="H119" s="152"/>
      <c r="I119" s="21"/>
      <c r="J119" s="175">
        <v>15.407469318759418</v>
      </c>
      <c r="K119" s="175">
        <v>14.012205721410448</v>
      </c>
      <c r="L119" s="175">
        <v>16.802732916108386</v>
      </c>
      <c r="M119" s="66"/>
    </row>
    <row r="120" spans="1:33" s="249" customFormat="1" ht="12.75" x14ac:dyDescent="0.2">
      <c r="A120" s="333" t="s">
        <v>238</v>
      </c>
      <c r="B120" s="62">
        <v>44.282187273095303</v>
      </c>
      <c r="C120" s="50">
        <f t="shared" si="42"/>
        <v>0.47091428787114609</v>
      </c>
      <c r="D120" s="50">
        <f t="shared" si="43"/>
        <v>1.0748701322373517</v>
      </c>
      <c r="E120" s="65">
        <f t="shared" ref="E120" si="44">IF(B120&lt;K120,-1,IF(B120&gt;L120,1,0))</f>
        <v>0</v>
      </c>
      <c r="F120" s="194"/>
      <c r="G120" s="194"/>
      <c r="H120" s="152"/>
      <c r="I120" s="21"/>
      <c r="J120" s="250">
        <v>43.811272985224157</v>
      </c>
      <c r="K120" s="63">
        <v>41.861010352593098</v>
      </c>
      <c r="L120" s="63">
        <v>45.761535617855223</v>
      </c>
      <c r="M120" s="66"/>
    </row>
    <row r="121" spans="1:33" s="173" customFormat="1" x14ac:dyDescent="0.2">
      <c r="A121" s="61"/>
      <c r="B121" s="62"/>
      <c r="C121" s="50"/>
      <c r="D121" s="50"/>
      <c r="E121" s="65"/>
      <c r="F121" s="199"/>
      <c r="G121" s="199"/>
      <c r="H121" s="152"/>
      <c r="I121" s="65"/>
      <c r="J121" s="1"/>
      <c r="K121" s="63"/>
      <c r="L121" s="63"/>
      <c r="M121" s="66"/>
    </row>
    <row r="122" spans="1:33" s="34" customFormat="1" x14ac:dyDescent="0.2">
      <c r="A122" s="58" t="s">
        <v>115</v>
      </c>
      <c r="B122" s="62"/>
      <c r="C122" s="50"/>
      <c r="D122" s="50"/>
      <c r="E122" s="65"/>
      <c r="F122" s="199"/>
      <c r="G122" s="199"/>
      <c r="H122" s="152"/>
      <c r="I122" s="65"/>
      <c r="J122" s="33"/>
      <c r="K122" s="63"/>
      <c r="L122" s="63"/>
      <c r="M122" s="125"/>
    </row>
    <row r="123" spans="1:33" s="34" customFormat="1" ht="13.5" thickBot="1" x14ac:dyDescent="0.25">
      <c r="A123" s="61" t="s">
        <v>239</v>
      </c>
      <c r="B123" s="62">
        <v>12.42199659444084</v>
      </c>
      <c r="C123" s="50">
        <f>B123-J123</f>
        <v>-7.0189060574652427</v>
      </c>
      <c r="D123" s="50">
        <f>C123/J123*100</f>
        <v>-36.103807437033147</v>
      </c>
      <c r="E123" s="65">
        <f>IF(B123&lt;K123,-1,IF(B123&gt;L123,1,0))</f>
        <v>-1</v>
      </c>
      <c r="F123" s="199"/>
      <c r="G123" s="199"/>
      <c r="H123" s="152"/>
      <c r="I123" s="65"/>
      <c r="J123" s="250">
        <v>19.440902651906082</v>
      </c>
      <c r="K123" s="63">
        <v>17.758792247767374</v>
      </c>
      <c r="L123" s="63">
        <v>21.123013056044794</v>
      </c>
      <c r="M123" s="125"/>
    </row>
    <row r="124" spans="1:33" ht="12.75" x14ac:dyDescent="0.2">
      <c r="A124" s="345" t="s">
        <v>142</v>
      </c>
      <c r="B124" s="345"/>
      <c r="C124" s="345"/>
      <c r="D124" s="345"/>
      <c r="E124" s="345"/>
      <c r="F124" s="139"/>
      <c r="G124" s="139"/>
      <c r="H124" s="156"/>
      <c r="I124" s="139"/>
      <c r="J124" s="251"/>
      <c r="K124" s="251"/>
      <c r="L124" s="251"/>
      <c r="M124" s="123"/>
      <c r="N124" s="123"/>
      <c r="O124" s="123"/>
      <c r="P124" s="123"/>
      <c r="Q124" s="123"/>
      <c r="R124" s="123"/>
      <c r="S124" s="123"/>
      <c r="T124" s="123"/>
      <c r="U124" s="123"/>
      <c r="V124" s="123"/>
      <c r="W124" s="123"/>
      <c r="X124" s="123"/>
      <c r="Y124" s="123"/>
      <c r="Z124" s="123"/>
      <c r="AA124" s="123"/>
      <c r="AB124" s="123"/>
      <c r="AC124" s="123"/>
      <c r="AD124" s="123"/>
      <c r="AE124" s="123"/>
      <c r="AF124" s="123"/>
      <c r="AG124" s="123"/>
    </row>
    <row r="125" spans="1:33" ht="12.75" x14ac:dyDescent="0.2">
      <c r="A125" s="346" t="s">
        <v>143</v>
      </c>
      <c r="B125" s="346"/>
      <c r="C125" s="346"/>
      <c r="D125" s="346"/>
      <c r="E125" s="346"/>
      <c r="F125" s="139"/>
      <c r="G125" s="139"/>
      <c r="H125" s="156"/>
      <c r="I125" s="139"/>
      <c r="J125" s="123"/>
      <c r="K125" s="123"/>
      <c r="L125" s="123"/>
      <c r="M125" s="123"/>
      <c r="N125" s="123"/>
      <c r="O125" s="123"/>
      <c r="P125" s="123"/>
      <c r="Q125" s="123"/>
      <c r="R125" s="123"/>
      <c r="S125" s="123"/>
      <c r="T125" s="123"/>
      <c r="U125" s="123"/>
      <c r="V125" s="123"/>
      <c r="W125" s="123"/>
      <c r="X125" s="123"/>
      <c r="Y125" s="123"/>
      <c r="Z125" s="123"/>
      <c r="AA125" s="123"/>
      <c r="AB125" s="123"/>
      <c r="AC125" s="123"/>
      <c r="AD125" s="123"/>
      <c r="AE125" s="123"/>
      <c r="AF125" s="123"/>
      <c r="AG125" s="123"/>
    </row>
    <row r="126" spans="1:33" ht="12.75" x14ac:dyDescent="0.2">
      <c r="A126" s="346" t="s">
        <v>144</v>
      </c>
      <c r="B126" s="346"/>
      <c r="C126" s="346"/>
      <c r="D126" s="346"/>
      <c r="E126" s="346"/>
      <c r="F126" s="139"/>
      <c r="G126" s="139"/>
      <c r="H126" s="156"/>
      <c r="I126" s="139"/>
      <c r="J126" s="123"/>
      <c r="K126" s="123"/>
      <c r="L126" s="123"/>
      <c r="M126" s="123"/>
      <c r="N126" s="123"/>
      <c r="O126" s="123"/>
      <c r="P126" s="123"/>
      <c r="Q126" s="123"/>
      <c r="R126" s="123"/>
      <c r="S126" s="123"/>
      <c r="T126" s="123"/>
      <c r="U126" s="123"/>
      <c r="V126" s="123"/>
      <c r="W126" s="123"/>
      <c r="X126" s="123"/>
      <c r="Y126" s="123"/>
      <c r="Z126" s="123"/>
      <c r="AA126" s="123"/>
      <c r="AB126" s="123"/>
      <c r="AC126" s="123"/>
      <c r="AD126" s="123"/>
      <c r="AE126" s="123"/>
      <c r="AF126" s="123"/>
      <c r="AG126" s="123"/>
    </row>
    <row r="127" spans="1:33" ht="12.75" x14ac:dyDescent="0.2">
      <c r="A127" s="346" t="s">
        <v>145</v>
      </c>
      <c r="B127" s="346"/>
      <c r="C127" s="346"/>
      <c r="D127" s="346"/>
      <c r="E127" s="346"/>
      <c r="F127" s="139"/>
      <c r="G127" s="139"/>
      <c r="H127" s="156"/>
      <c r="I127" s="139"/>
      <c r="J127" s="123"/>
      <c r="K127" s="123"/>
      <c r="L127" s="123"/>
      <c r="M127" s="123"/>
      <c r="N127" s="123"/>
      <c r="O127" s="123"/>
      <c r="P127" s="123"/>
      <c r="Q127" s="123"/>
      <c r="R127" s="123"/>
      <c r="S127" s="123"/>
      <c r="T127" s="123"/>
      <c r="U127" s="123"/>
      <c r="V127" s="123"/>
      <c r="W127" s="123"/>
      <c r="X127" s="123"/>
      <c r="Y127" s="123"/>
      <c r="Z127" s="123"/>
      <c r="AA127" s="123"/>
      <c r="AB127" s="123"/>
      <c r="AC127" s="123"/>
      <c r="AD127" s="123"/>
      <c r="AE127" s="123"/>
      <c r="AF127" s="123"/>
      <c r="AG127" s="123"/>
    </row>
    <row r="128" spans="1:33" ht="12.75" x14ac:dyDescent="0.2">
      <c r="A128" s="346" t="s">
        <v>165</v>
      </c>
      <c r="B128" s="346"/>
      <c r="C128" s="346"/>
      <c r="D128" s="346"/>
      <c r="E128" s="346"/>
      <c r="F128" s="139"/>
      <c r="G128" s="139"/>
      <c r="H128" s="156"/>
      <c r="I128" s="139"/>
      <c r="J128" s="123"/>
      <c r="K128" s="123"/>
      <c r="L128" s="123"/>
      <c r="M128" s="123"/>
      <c r="N128" s="123"/>
      <c r="O128" s="123"/>
      <c r="P128" s="123"/>
      <c r="Q128" s="123"/>
      <c r="R128" s="123"/>
      <c r="S128" s="123"/>
      <c r="T128" s="123"/>
      <c r="U128" s="123"/>
      <c r="V128" s="123"/>
      <c r="W128" s="123"/>
      <c r="X128" s="123"/>
      <c r="Y128" s="123"/>
      <c r="Z128" s="123"/>
      <c r="AA128" s="123"/>
      <c r="AB128" s="123"/>
      <c r="AC128" s="123"/>
      <c r="AD128" s="123"/>
      <c r="AE128" s="123"/>
      <c r="AF128" s="123"/>
      <c r="AG128" s="123"/>
    </row>
    <row r="129" spans="1:33" ht="12.75" x14ac:dyDescent="0.2">
      <c r="A129" s="346" t="s">
        <v>146</v>
      </c>
      <c r="B129" s="346"/>
      <c r="C129" s="346"/>
      <c r="D129" s="346"/>
      <c r="E129" s="346"/>
      <c r="F129" s="139"/>
      <c r="G129" s="139"/>
      <c r="H129" s="156"/>
      <c r="I129" s="139"/>
      <c r="J129" s="123"/>
      <c r="K129" s="123"/>
      <c r="L129" s="123"/>
      <c r="M129" s="123"/>
      <c r="N129" s="123"/>
      <c r="O129" s="123"/>
      <c r="P129" s="123"/>
      <c r="Q129" s="123"/>
      <c r="R129" s="123"/>
      <c r="S129" s="123"/>
      <c r="T129" s="123"/>
      <c r="U129" s="123"/>
      <c r="V129" s="123"/>
      <c r="W129" s="123"/>
      <c r="X129" s="123"/>
      <c r="Y129" s="123"/>
      <c r="Z129" s="123"/>
      <c r="AA129" s="123"/>
      <c r="AB129" s="123"/>
      <c r="AC129" s="123"/>
      <c r="AD129" s="123"/>
      <c r="AE129" s="123"/>
      <c r="AF129" s="123"/>
      <c r="AG129" s="123"/>
    </row>
    <row r="130" spans="1:33" ht="12.75" x14ac:dyDescent="0.2">
      <c r="A130" s="346" t="s">
        <v>147</v>
      </c>
      <c r="B130" s="346"/>
      <c r="C130" s="346"/>
      <c r="D130" s="346"/>
      <c r="E130" s="346"/>
      <c r="F130" s="139"/>
      <c r="G130" s="139"/>
      <c r="H130" s="156"/>
      <c r="I130" s="139"/>
      <c r="J130" s="123"/>
      <c r="K130" s="123"/>
      <c r="L130" s="123"/>
      <c r="M130" s="123"/>
      <c r="N130" s="123"/>
      <c r="O130" s="123"/>
      <c r="P130" s="123"/>
      <c r="Q130" s="123"/>
      <c r="R130" s="123"/>
      <c r="S130" s="123"/>
      <c r="T130" s="123"/>
      <c r="U130" s="123"/>
      <c r="V130" s="123"/>
      <c r="W130" s="123"/>
      <c r="X130" s="123"/>
      <c r="Y130" s="123"/>
      <c r="Z130" s="123"/>
      <c r="AA130" s="123"/>
      <c r="AB130" s="123"/>
      <c r="AC130" s="123"/>
      <c r="AD130" s="123"/>
      <c r="AE130" s="123"/>
      <c r="AF130" s="123"/>
      <c r="AG130" s="123"/>
    </row>
    <row r="131" spans="1:33" ht="12.75" x14ac:dyDescent="0.2">
      <c r="A131" s="346" t="s">
        <v>148</v>
      </c>
      <c r="B131" s="346"/>
      <c r="C131" s="346"/>
      <c r="D131" s="346"/>
      <c r="E131" s="346"/>
      <c r="F131" s="139"/>
      <c r="G131" s="139"/>
      <c r="H131" s="156"/>
      <c r="I131" s="139"/>
      <c r="J131" s="123"/>
      <c r="K131" s="123"/>
      <c r="L131" s="123"/>
      <c r="M131" s="123"/>
      <c r="N131" s="123"/>
      <c r="O131" s="123"/>
      <c r="P131" s="123"/>
      <c r="Q131" s="123"/>
      <c r="R131" s="123"/>
      <c r="S131" s="123"/>
      <c r="T131" s="123"/>
      <c r="U131" s="123"/>
      <c r="V131" s="123"/>
      <c r="W131" s="123"/>
      <c r="X131" s="123"/>
      <c r="Y131" s="123"/>
      <c r="Z131" s="123"/>
      <c r="AA131" s="123"/>
      <c r="AB131" s="123"/>
      <c r="AC131" s="123"/>
      <c r="AD131" s="123"/>
      <c r="AE131" s="123"/>
      <c r="AF131" s="123"/>
      <c r="AG131" s="123"/>
    </row>
    <row r="132" spans="1:33" ht="12.75" x14ac:dyDescent="0.2">
      <c r="A132" s="346" t="s">
        <v>149</v>
      </c>
      <c r="B132" s="346"/>
      <c r="C132" s="346"/>
      <c r="D132" s="346"/>
      <c r="E132" s="346"/>
      <c r="F132" s="139"/>
      <c r="G132" s="139"/>
      <c r="H132" s="156"/>
      <c r="I132" s="139"/>
      <c r="J132" s="123"/>
      <c r="K132" s="123"/>
      <c r="L132" s="123"/>
      <c r="M132" s="123"/>
      <c r="N132" s="123"/>
      <c r="O132" s="123"/>
      <c r="P132" s="123"/>
      <c r="Q132" s="123"/>
      <c r="R132" s="123"/>
      <c r="S132" s="123"/>
      <c r="T132" s="123"/>
      <c r="U132" s="123"/>
      <c r="V132" s="123"/>
      <c r="W132" s="123"/>
      <c r="X132" s="123"/>
      <c r="Y132" s="123"/>
      <c r="Z132" s="123"/>
      <c r="AA132" s="123"/>
      <c r="AB132" s="123"/>
      <c r="AC132" s="123"/>
      <c r="AD132" s="123"/>
      <c r="AE132" s="123"/>
      <c r="AF132" s="123"/>
      <c r="AG132" s="123"/>
    </row>
    <row r="133" spans="1:33" ht="12.75" x14ac:dyDescent="0.2">
      <c r="A133" s="346" t="s">
        <v>150</v>
      </c>
      <c r="B133" s="346"/>
      <c r="C133" s="346"/>
      <c r="D133" s="346"/>
      <c r="E133" s="346"/>
      <c r="F133" s="139"/>
      <c r="G133" s="139"/>
      <c r="H133" s="156"/>
      <c r="I133" s="139"/>
      <c r="J133" s="123"/>
      <c r="K133" s="123"/>
      <c r="L133" s="123"/>
      <c r="M133" s="123"/>
      <c r="N133" s="123"/>
      <c r="O133" s="123"/>
      <c r="P133" s="123"/>
      <c r="Q133" s="123"/>
      <c r="R133" s="123"/>
      <c r="S133" s="123"/>
      <c r="T133" s="123"/>
      <c r="U133" s="123"/>
      <c r="V133" s="123"/>
      <c r="W133" s="123"/>
      <c r="X133" s="123"/>
      <c r="Y133" s="123"/>
      <c r="Z133" s="123"/>
      <c r="AA133" s="123"/>
      <c r="AB133" s="123"/>
      <c r="AC133" s="123"/>
      <c r="AD133" s="123"/>
      <c r="AE133" s="123"/>
      <c r="AF133" s="123"/>
      <c r="AG133" s="123"/>
    </row>
    <row r="134" spans="1:33" ht="12.75" x14ac:dyDescent="0.2">
      <c r="A134" s="346" t="s">
        <v>151</v>
      </c>
      <c r="B134" s="346"/>
      <c r="C134" s="346"/>
      <c r="D134" s="346"/>
      <c r="E134" s="346"/>
      <c r="F134" s="139"/>
      <c r="G134" s="139"/>
      <c r="H134" s="156"/>
      <c r="I134" s="139"/>
      <c r="J134" s="123"/>
      <c r="K134" s="123"/>
      <c r="L134" s="123"/>
      <c r="M134" s="123"/>
      <c r="N134" s="123"/>
      <c r="O134" s="123"/>
      <c r="P134" s="123"/>
      <c r="Q134" s="123"/>
      <c r="R134" s="123"/>
      <c r="S134" s="123"/>
      <c r="T134" s="123"/>
      <c r="U134" s="123"/>
      <c r="V134" s="123"/>
      <c r="W134" s="123"/>
      <c r="X134" s="123"/>
      <c r="Y134" s="123"/>
      <c r="Z134" s="123"/>
      <c r="AA134" s="123"/>
      <c r="AB134" s="123"/>
      <c r="AC134" s="123"/>
      <c r="AD134" s="123"/>
      <c r="AE134" s="123"/>
      <c r="AF134" s="123"/>
      <c r="AG134" s="123"/>
    </row>
    <row r="135" spans="1:33" ht="12.75" x14ac:dyDescent="0.2">
      <c r="A135" s="346" t="s">
        <v>152</v>
      </c>
      <c r="B135" s="346"/>
      <c r="C135" s="346"/>
      <c r="D135" s="346"/>
      <c r="E135" s="346"/>
      <c r="F135" s="139"/>
      <c r="G135" s="139"/>
      <c r="H135" s="156"/>
      <c r="I135" s="139"/>
      <c r="J135" s="123"/>
      <c r="K135" s="123"/>
      <c r="L135" s="123"/>
      <c r="M135" s="123"/>
      <c r="N135" s="123"/>
      <c r="O135" s="123"/>
      <c r="P135" s="123"/>
      <c r="Q135" s="123"/>
      <c r="R135" s="123"/>
      <c r="S135" s="123"/>
      <c r="T135" s="123"/>
      <c r="U135" s="123"/>
      <c r="V135" s="123"/>
      <c r="W135" s="123"/>
      <c r="X135" s="123"/>
      <c r="Y135" s="123"/>
      <c r="Z135" s="123"/>
      <c r="AA135" s="123"/>
      <c r="AB135" s="123"/>
      <c r="AC135" s="123"/>
      <c r="AD135" s="123"/>
      <c r="AE135" s="123"/>
      <c r="AF135" s="123"/>
      <c r="AG135" s="123"/>
    </row>
    <row r="136" spans="1:33" ht="12.75" customHeight="1" x14ac:dyDescent="0.2">
      <c r="A136" s="346" t="s">
        <v>225</v>
      </c>
      <c r="B136" s="346"/>
      <c r="C136" s="346"/>
      <c r="D136" s="346"/>
      <c r="E136" s="346"/>
      <c r="F136" s="139"/>
      <c r="G136" s="139"/>
      <c r="H136" s="156"/>
      <c r="I136" s="139"/>
      <c r="J136" s="123"/>
      <c r="K136" s="123"/>
      <c r="L136" s="123"/>
      <c r="M136" s="123"/>
      <c r="N136" s="123"/>
      <c r="O136" s="123"/>
      <c r="P136" s="123"/>
      <c r="Q136" s="123"/>
      <c r="R136" s="123"/>
      <c r="S136" s="123"/>
      <c r="T136" s="123"/>
      <c r="U136" s="123"/>
      <c r="V136" s="123"/>
      <c r="W136" s="123"/>
      <c r="X136" s="123"/>
      <c r="Y136" s="123"/>
      <c r="Z136" s="123"/>
      <c r="AA136" s="123"/>
      <c r="AB136" s="123"/>
      <c r="AC136" s="123"/>
      <c r="AD136" s="123"/>
      <c r="AE136" s="123"/>
      <c r="AF136" s="123"/>
      <c r="AG136" s="123"/>
    </row>
    <row r="137" spans="1:33" ht="13.9" customHeight="1" x14ac:dyDescent="0.2">
      <c r="A137" s="346" t="s">
        <v>218</v>
      </c>
      <c r="B137" s="346"/>
      <c r="C137" s="346"/>
      <c r="D137" s="346"/>
      <c r="E137" s="346"/>
      <c r="F137" s="167"/>
      <c r="G137" s="167"/>
      <c r="H137" s="156"/>
      <c r="I137" s="167"/>
      <c r="J137" s="123"/>
      <c r="K137" s="123"/>
      <c r="L137" s="123"/>
      <c r="M137" s="123"/>
      <c r="N137" s="123"/>
      <c r="O137" s="123"/>
      <c r="P137" s="123"/>
      <c r="Q137" s="123"/>
      <c r="R137" s="123"/>
      <c r="S137" s="123"/>
      <c r="T137" s="123"/>
      <c r="U137" s="123"/>
      <c r="V137" s="123"/>
      <c r="W137" s="123"/>
      <c r="X137" s="123"/>
      <c r="Y137" s="123"/>
      <c r="Z137" s="123"/>
      <c r="AA137" s="123"/>
      <c r="AB137" s="123"/>
      <c r="AC137" s="123"/>
      <c r="AD137" s="123"/>
      <c r="AE137" s="123"/>
      <c r="AF137" s="123"/>
      <c r="AG137" s="123"/>
    </row>
    <row r="138" spans="1:33" s="253" customFormat="1" ht="10.9" customHeight="1" x14ac:dyDescent="0.2">
      <c r="A138" s="346" t="s">
        <v>241</v>
      </c>
      <c r="B138" s="346"/>
      <c r="C138" s="346"/>
      <c r="D138" s="346"/>
      <c r="E138" s="346"/>
      <c r="F138" s="252"/>
      <c r="G138" s="252"/>
      <c r="H138" s="156"/>
      <c r="I138" s="252"/>
      <c r="J138" s="123"/>
      <c r="K138" s="123"/>
      <c r="L138" s="123"/>
      <c r="M138" s="123"/>
      <c r="N138" s="123"/>
      <c r="O138" s="123"/>
      <c r="P138" s="123"/>
      <c r="Q138" s="123"/>
      <c r="R138" s="123"/>
      <c r="S138" s="123"/>
      <c r="T138" s="123"/>
      <c r="U138" s="123"/>
      <c r="V138" s="123"/>
      <c r="W138" s="123"/>
      <c r="X138" s="123"/>
      <c r="Y138" s="123"/>
      <c r="Z138" s="123"/>
      <c r="AA138" s="123"/>
      <c r="AB138" s="123"/>
      <c r="AC138" s="123"/>
      <c r="AD138" s="123"/>
      <c r="AE138" s="123"/>
      <c r="AF138" s="123"/>
      <c r="AG138" s="123"/>
    </row>
    <row r="139" spans="1:33" ht="12.75" x14ac:dyDescent="0.2">
      <c r="A139" s="350" t="s">
        <v>240</v>
      </c>
      <c r="B139" s="350"/>
      <c r="C139" s="350"/>
      <c r="D139" s="350"/>
      <c r="E139" s="350"/>
      <c r="F139" s="139"/>
      <c r="G139" s="139"/>
      <c r="H139" s="156"/>
      <c r="I139" s="139"/>
      <c r="J139" s="123"/>
      <c r="K139" s="123"/>
      <c r="L139" s="123"/>
      <c r="M139" s="123"/>
      <c r="N139" s="123"/>
      <c r="O139" s="123"/>
      <c r="P139" s="123"/>
      <c r="Q139" s="123"/>
      <c r="R139" s="123"/>
      <c r="S139" s="123"/>
      <c r="T139" s="123"/>
      <c r="U139" s="123"/>
      <c r="V139" s="123"/>
      <c r="W139" s="123"/>
      <c r="X139" s="123"/>
      <c r="Y139" s="123"/>
      <c r="Z139" s="123"/>
      <c r="AA139" s="123"/>
      <c r="AB139" s="123"/>
      <c r="AC139" s="123"/>
      <c r="AD139" s="123"/>
      <c r="AE139" s="123"/>
      <c r="AF139" s="123"/>
      <c r="AG139" s="123"/>
    </row>
    <row r="140" spans="1:33" ht="12.75" x14ac:dyDescent="0.2">
      <c r="A140" s="346" t="s">
        <v>153</v>
      </c>
      <c r="B140" s="346"/>
      <c r="C140" s="346"/>
      <c r="D140" s="346"/>
      <c r="E140" s="346"/>
      <c r="F140" s="139"/>
      <c r="G140" s="139"/>
      <c r="H140" s="156"/>
      <c r="I140" s="139"/>
      <c r="J140" s="123"/>
      <c r="K140" s="123"/>
      <c r="L140" s="123"/>
      <c r="M140" s="123"/>
      <c r="N140" s="123"/>
      <c r="O140" s="123"/>
      <c r="P140" s="123"/>
      <c r="Q140" s="123"/>
      <c r="R140" s="123"/>
      <c r="S140" s="123"/>
      <c r="T140" s="123"/>
      <c r="U140" s="123"/>
      <c r="V140" s="123"/>
      <c r="W140" s="123"/>
      <c r="X140" s="123"/>
      <c r="Y140" s="123"/>
      <c r="Z140" s="123"/>
      <c r="AA140" s="123"/>
      <c r="AB140" s="123"/>
      <c r="AC140" s="123"/>
      <c r="AD140" s="123"/>
      <c r="AE140" s="123"/>
      <c r="AF140" s="123"/>
      <c r="AG140" s="123"/>
    </row>
    <row r="141" spans="1:33" ht="12.75" x14ac:dyDescent="0.2">
      <c r="A141" s="352" t="s">
        <v>259</v>
      </c>
      <c r="B141" s="352"/>
      <c r="C141" s="352"/>
      <c r="D141" s="352"/>
      <c r="E141" s="352"/>
      <c r="F141" s="140"/>
      <c r="G141" s="140"/>
      <c r="H141" s="157"/>
      <c r="I141" s="140"/>
      <c r="J141" s="124"/>
      <c r="K141" s="123"/>
      <c r="L141" s="123"/>
      <c r="M141" s="124"/>
      <c r="N141" s="124"/>
      <c r="O141" s="124"/>
      <c r="P141" s="124"/>
      <c r="Q141" s="124"/>
      <c r="R141" s="124"/>
      <c r="S141" s="124"/>
      <c r="T141" s="124"/>
      <c r="U141" s="124"/>
      <c r="V141" s="124"/>
      <c r="W141" s="124"/>
      <c r="X141" s="124"/>
      <c r="Y141" s="124"/>
      <c r="Z141" s="124"/>
      <c r="AA141" s="124"/>
      <c r="AB141" s="124"/>
      <c r="AC141" s="124"/>
      <c r="AD141" s="124"/>
      <c r="AE141" s="124"/>
      <c r="AF141" s="124"/>
      <c r="AG141" s="124"/>
    </row>
    <row r="142" spans="1:33" ht="11.25" hidden="1" customHeight="1" x14ac:dyDescent="0.2">
      <c r="A142" s="351" t="s">
        <v>154</v>
      </c>
      <c r="B142" s="351"/>
      <c r="C142" s="351"/>
      <c r="D142" s="351"/>
      <c r="E142" s="351"/>
      <c r="F142" s="351"/>
      <c r="G142" s="351"/>
      <c r="H142" s="351"/>
      <c r="I142" s="351"/>
      <c r="J142" s="351"/>
      <c r="K142" s="351"/>
      <c r="L142" s="351"/>
      <c r="M142" s="351"/>
      <c r="N142" s="351"/>
      <c r="O142" s="351"/>
      <c r="P142" s="351"/>
      <c r="Q142" s="351"/>
      <c r="R142" s="351"/>
      <c r="S142" s="351"/>
      <c r="T142" s="351"/>
      <c r="U142" s="351"/>
      <c r="V142" s="351"/>
      <c r="W142" s="351"/>
      <c r="X142" s="351"/>
      <c r="Y142" s="351"/>
      <c r="Z142" s="351"/>
      <c r="AA142" s="351"/>
      <c r="AB142" s="351"/>
      <c r="AC142" s="351"/>
      <c r="AD142" s="351"/>
      <c r="AE142" s="351"/>
      <c r="AF142" s="351"/>
      <c r="AG142" s="351"/>
    </row>
  </sheetData>
  <mergeCells count="30">
    <mergeCell ref="J3:L3"/>
    <mergeCell ref="J4:J5"/>
    <mergeCell ref="A1:E1"/>
    <mergeCell ref="A2:E2"/>
    <mergeCell ref="A3:E3"/>
    <mergeCell ref="K4:L4"/>
    <mergeCell ref="E4:E5"/>
    <mergeCell ref="F4:G4"/>
    <mergeCell ref="H4:I4"/>
    <mergeCell ref="A139:E139"/>
    <mergeCell ref="A127:E127"/>
    <mergeCell ref="A142:AG142"/>
    <mergeCell ref="A128:E128"/>
    <mergeCell ref="A131:E131"/>
    <mergeCell ref="A132:E132"/>
    <mergeCell ref="A140:E140"/>
    <mergeCell ref="A135:E135"/>
    <mergeCell ref="A136:E136"/>
    <mergeCell ref="A141:E141"/>
    <mergeCell ref="A133:E133"/>
    <mergeCell ref="A134:E134"/>
    <mergeCell ref="A129:E129"/>
    <mergeCell ref="A130:E130"/>
    <mergeCell ref="A138:E138"/>
    <mergeCell ref="A137:E137"/>
    <mergeCell ref="A124:E124"/>
    <mergeCell ref="A125:E125"/>
    <mergeCell ref="A126:E126"/>
    <mergeCell ref="C4:D4"/>
    <mergeCell ref="A4:A5"/>
  </mergeCells>
  <conditionalFormatting sqref="A142:C142">
    <cfRule type="iconSet" priority="10">
      <iconSet iconSet="3Arrows" showValue="0">
        <cfvo type="percent" val="0"/>
        <cfvo type="percent" val="33"/>
        <cfvo type="percent" val="67"/>
      </iconSet>
    </cfRule>
  </conditionalFormatting>
  <conditionalFormatting sqref="E121:I122">
    <cfRule type="iconSet" priority="7">
      <iconSet iconSet="3Arrows" showValue="0">
        <cfvo type="percent" val="0"/>
        <cfvo type="percent" val="33"/>
        <cfvo type="percent" val="67"/>
      </iconSet>
    </cfRule>
  </conditionalFormatting>
  <conditionalFormatting sqref="F44:I46">
    <cfRule type="iconSet" priority="3">
      <iconSet iconSet="3Arrows" showValue="0">
        <cfvo type="percent" val="0"/>
        <cfvo type="percent" val="33"/>
        <cfvo type="percent" val="67"/>
      </iconSet>
    </cfRule>
  </conditionalFormatting>
  <conditionalFormatting sqref="F51:I55">
    <cfRule type="iconSet" priority="2">
      <iconSet iconSet="3Arrows" showValue="0">
        <cfvo type="percent" val="0"/>
        <cfvo type="percent" val="33"/>
        <cfvo type="percent" val="67"/>
      </iconSet>
    </cfRule>
  </conditionalFormatting>
  <conditionalFormatting sqref="E120">
    <cfRule type="iconSet" priority="1">
      <iconSet iconSet="3Arrows" showValue="0">
        <cfvo type="percent" val="0"/>
        <cfvo type="num" val="0"/>
        <cfvo type="num" val="1"/>
      </iconSet>
    </cfRule>
  </conditionalFormatting>
  <conditionalFormatting sqref="H4 E123:I123 E109:I111 E86:I87 E82:I82 E57:I57 F42:I43 E38:I38 E26:I26 E24:G24 E22:G22 E18:I18 E7 F4 E75:I80 E118:I119 E9:E10 H9:I10 E28:E29 H28:I29 H40:I41 E20:E21 E36:E37 H36:I37 H49:I50 E63:I63 H59:I62 H65:I66 E73:E74 H73:I74 E84:E85 H84:I85 E89:E90 H89:I90 E97:E98 H97:I98 F67:I71 E114:I115 F47:I47 E49:E55 E58:E62 E65:E71 F120:I120 E11:I16 E30:I34 E39:E47 E91:I95 E99:I104">
    <cfRule type="iconSet" priority="21">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80"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142"/>
  <sheetViews>
    <sheetView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B7" sqref="B7:B16"/>
    </sheetView>
  </sheetViews>
  <sheetFormatPr baseColWidth="10" defaultColWidth="11.42578125" defaultRowHeight="11.25" x14ac:dyDescent="0.2"/>
  <cols>
    <col min="1" max="1" width="39" style="10" customWidth="1"/>
    <col min="2" max="4" width="9.140625" style="10" customWidth="1"/>
    <col min="5" max="5" width="19.42578125" style="39" customWidth="1"/>
    <col min="6" max="6" width="7.5703125" style="1" bestFit="1" customWidth="1"/>
    <col min="7" max="7" width="7.85546875" style="1" bestFit="1" customWidth="1"/>
    <col min="8" max="8" width="5.7109375" style="158" bestFit="1" customWidth="1"/>
    <col min="9" max="9" width="4.85546875" style="1" bestFit="1" customWidth="1"/>
    <col min="10" max="10" width="11.140625" style="10" customWidth="1"/>
    <col min="11" max="12" width="11.42578125" style="10" customWidth="1"/>
    <col min="13" max="13" width="4" style="10" bestFit="1" customWidth="1"/>
    <col min="14" max="16384" width="11.42578125" style="10"/>
  </cols>
  <sheetData>
    <row r="1" spans="1:14" x14ac:dyDescent="0.2">
      <c r="A1" s="356" t="s">
        <v>243</v>
      </c>
      <c r="B1" s="356"/>
      <c r="C1" s="356"/>
      <c r="D1" s="356"/>
      <c r="E1" s="356"/>
      <c r="F1" s="264"/>
      <c r="G1" s="264"/>
      <c r="H1" s="149"/>
      <c r="I1" s="264"/>
    </row>
    <row r="2" spans="1:14" x14ac:dyDescent="0.2">
      <c r="A2" s="356" t="s">
        <v>158</v>
      </c>
      <c r="B2" s="356"/>
      <c r="C2" s="356"/>
      <c r="D2" s="356"/>
      <c r="E2" s="356"/>
      <c r="F2" s="264"/>
      <c r="G2" s="264"/>
      <c r="H2" s="149"/>
      <c r="I2" s="264"/>
    </row>
    <row r="3" spans="1:14" ht="12" thickBot="1" x14ac:dyDescent="0.25">
      <c r="A3" s="357" t="str">
        <f>+'C1 total'!A3:E3</f>
        <v>II Trimestre 2022</v>
      </c>
      <c r="B3" s="357"/>
      <c r="C3" s="357"/>
      <c r="D3" s="357"/>
      <c r="E3" s="357"/>
      <c r="F3" s="265"/>
      <c r="G3" s="265"/>
      <c r="H3" s="149"/>
      <c r="I3" s="265"/>
      <c r="J3" s="353" t="s">
        <v>229</v>
      </c>
      <c r="K3" s="353"/>
      <c r="L3" s="353"/>
    </row>
    <row r="4" spans="1:14" ht="15" customHeight="1" x14ac:dyDescent="0.2">
      <c r="A4" s="368" t="s">
        <v>16</v>
      </c>
      <c r="B4" s="275" t="str">
        <f>+'C1 total'!B4</f>
        <v>II 2022</v>
      </c>
      <c r="C4" s="369" t="s">
        <v>74</v>
      </c>
      <c r="D4" s="369"/>
      <c r="E4" s="370" t="s">
        <v>108</v>
      </c>
      <c r="F4" s="362" t="s">
        <v>200</v>
      </c>
      <c r="G4" s="362"/>
      <c r="H4" s="363" t="s">
        <v>201</v>
      </c>
      <c r="I4" s="364"/>
      <c r="J4" s="371" t="s">
        <v>227</v>
      </c>
      <c r="K4" s="365" t="s">
        <v>75</v>
      </c>
      <c r="L4" s="366"/>
    </row>
    <row r="5" spans="1:14" ht="13.5" customHeight="1" thickBot="1" x14ac:dyDescent="0.25">
      <c r="A5" s="349"/>
      <c r="B5" s="6" t="str">
        <f>+'C1 total'!B5</f>
        <v>Abr - Jun</v>
      </c>
      <c r="C5" s="6" t="s">
        <v>49</v>
      </c>
      <c r="D5" s="6" t="s">
        <v>48</v>
      </c>
      <c r="E5" s="361"/>
      <c r="F5" s="147"/>
      <c r="G5" s="147"/>
      <c r="H5" s="150" t="s">
        <v>228</v>
      </c>
      <c r="I5" s="147"/>
      <c r="J5" s="355"/>
      <c r="K5" s="263" t="s">
        <v>76</v>
      </c>
      <c r="L5" s="263" t="s">
        <v>77</v>
      </c>
    </row>
    <row r="6" spans="1:14" ht="13.5" customHeight="1" x14ac:dyDescent="0.2">
      <c r="A6" s="276"/>
      <c r="B6" s="277"/>
      <c r="C6" s="277"/>
      <c r="D6" s="278"/>
      <c r="F6" s="4"/>
      <c r="G6" s="4"/>
      <c r="H6" s="151"/>
      <c r="I6" s="4"/>
      <c r="J6" s="41"/>
      <c r="K6" s="41"/>
      <c r="L6" s="41"/>
    </row>
    <row r="7" spans="1:14" x14ac:dyDescent="0.2">
      <c r="A7" s="11" t="s">
        <v>244</v>
      </c>
      <c r="B7" s="12">
        <v>3773654</v>
      </c>
      <c r="C7" s="13">
        <f>B7-J7</f>
        <v>35091</v>
      </c>
      <c r="D7" s="14">
        <f>C7/J7*100</f>
        <v>0.9386226740060285</v>
      </c>
      <c r="E7" s="15">
        <f>IF(B7&lt;K7,-1,IF(B7&gt;L7,1,0))</f>
        <v>0</v>
      </c>
      <c r="F7" s="362"/>
      <c r="G7" s="362"/>
      <c r="H7" s="363"/>
      <c r="I7" s="364"/>
      <c r="J7" s="190">
        <v>3738563</v>
      </c>
      <c r="K7" s="202">
        <v>3602046.5802929103</v>
      </c>
      <c r="L7" s="202">
        <v>3875079.4197070897</v>
      </c>
    </row>
    <row r="8" spans="1:14" s="261" customFormat="1" x14ac:dyDescent="0.2">
      <c r="A8" s="17"/>
      <c r="B8" s="18"/>
      <c r="C8" s="19"/>
      <c r="D8" s="20"/>
      <c r="E8" s="21"/>
      <c r="F8" s="21"/>
      <c r="G8" s="21"/>
      <c r="H8" s="152"/>
      <c r="I8" s="21"/>
      <c r="J8" s="87"/>
      <c r="K8" s="212"/>
      <c r="L8" s="212"/>
    </row>
    <row r="9" spans="1:14" s="261" customFormat="1" x14ac:dyDescent="0.2">
      <c r="A9" s="23" t="s">
        <v>61</v>
      </c>
      <c r="B9" s="19">
        <v>3773654</v>
      </c>
      <c r="C9" s="24">
        <f t="shared" ref="C9:C16" si="0">B9-J9</f>
        <v>35091</v>
      </c>
      <c r="D9" s="20">
        <f t="shared" ref="D9:D16" si="1">C9/J9*100</f>
        <v>0.9386226740060285</v>
      </c>
      <c r="E9" s="21">
        <f t="shared" ref="E9:E15" si="2">IF(B9&lt;K9,-1,IF(B9&gt;L9,1,0))</f>
        <v>0</v>
      </c>
      <c r="F9" s="1">
        <f>+B9-F10</f>
        <v>0</v>
      </c>
      <c r="G9" s="279">
        <f>+C9-G10</f>
        <v>0</v>
      </c>
      <c r="H9" s="152"/>
      <c r="I9" s="21"/>
      <c r="J9" s="190">
        <v>3738563</v>
      </c>
      <c r="K9" s="202">
        <v>3602046.5802929103</v>
      </c>
      <c r="L9" s="202">
        <v>3875079.4197070897</v>
      </c>
    </row>
    <row r="10" spans="1:14" s="261" customFormat="1" x14ac:dyDescent="0.2">
      <c r="A10" s="25" t="s">
        <v>60</v>
      </c>
      <c r="B10" s="18">
        <v>767755</v>
      </c>
      <c r="C10" s="26">
        <f t="shared" si="0"/>
        <v>-474</v>
      </c>
      <c r="D10" s="27">
        <f t="shared" si="1"/>
        <v>-6.1700352368890002E-2</v>
      </c>
      <c r="E10" s="21">
        <f t="shared" si="2"/>
        <v>0</v>
      </c>
      <c r="F10" s="279">
        <f>SUM(B10:B16)</f>
        <v>3773654</v>
      </c>
      <c r="G10" s="279">
        <f>SUM(C10:C16)</f>
        <v>35091</v>
      </c>
      <c r="H10" s="152"/>
      <c r="I10" s="21"/>
      <c r="J10" s="87">
        <v>768229</v>
      </c>
      <c r="K10" s="87">
        <v>695226.84312260337</v>
      </c>
      <c r="L10" s="87">
        <v>841231.15687739663</v>
      </c>
      <c r="M10" s="29"/>
      <c r="N10" s="29"/>
    </row>
    <row r="11" spans="1:14" s="261" customFormat="1" x14ac:dyDescent="0.2">
      <c r="A11" s="25" t="s">
        <v>39</v>
      </c>
      <c r="B11" s="18">
        <v>558270</v>
      </c>
      <c r="C11" s="26">
        <f t="shared" si="0"/>
        <v>1791</v>
      </c>
      <c r="D11" s="27">
        <f t="shared" si="1"/>
        <v>0.32184502919247626</v>
      </c>
      <c r="E11" s="21">
        <f t="shared" si="2"/>
        <v>0</v>
      </c>
      <c r="F11" s="21"/>
      <c r="G11" s="21"/>
      <c r="H11" s="152"/>
      <c r="I11" s="21"/>
      <c r="J11" s="87">
        <v>556479</v>
      </c>
      <c r="K11" s="87">
        <v>501516.67865831859</v>
      </c>
      <c r="L11" s="87">
        <v>611441.32134168141</v>
      </c>
      <c r="M11" s="29"/>
      <c r="N11" s="29"/>
    </row>
    <row r="12" spans="1:14" s="261" customFormat="1" x14ac:dyDescent="0.2">
      <c r="A12" s="25" t="s">
        <v>29</v>
      </c>
      <c r="B12" s="18">
        <v>553485</v>
      </c>
      <c r="C12" s="26">
        <f t="shared" si="0"/>
        <v>26494</v>
      </c>
      <c r="D12" s="27">
        <f t="shared" si="1"/>
        <v>5.0274103352808677</v>
      </c>
      <c r="E12" s="21">
        <f t="shared" si="2"/>
        <v>0</v>
      </c>
      <c r="F12" s="21"/>
      <c r="G12" s="21"/>
      <c r="H12" s="152"/>
      <c r="I12" s="21"/>
      <c r="J12" s="87">
        <v>526991</v>
      </c>
      <c r="K12" s="87">
        <v>481396.25946185109</v>
      </c>
      <c r="L12" s="87">
        <v>572585.74053814891</v>
      </c>
      <c r="M12" s="29"/>
      <c r="N12" s="29"/>
    </row>
    <row r="13" spans="1:14" s="261" customFormat="1" x14ac:dyDescent="0.2">
      <c r="A13" s="25" t="s">
        <v>30</v>
      </c>
      <c r="B13" s="18">
        <v>514296</v>
      </c>
      <c r="C13" s="26">
        <f t="shared" si="0"/>
        <v>1896</v>
      </c>
      <c r="D13" s="27">
        <f t="shared" si="1"/>
        <v>0.37002341920374709</v>
      </c>
      <c r="E13" s="21">
        <f t="shared" si="2"/>
        <v>0</v>
      </c>
      <c r="F13" s="21"/>
      <c r="G13" s="21"/>
      <c r="H13" s="152"/>
      <c r="I13" s="21"/>
      <c r="J13" s="87">
        <v>512400</v>
      </c>
      <c r="K13" s="87">
        <v>469015.91751858353</v>
      </c>
      <c r="L13" s="87">
        <v>555784.08248141652</v>
      </c>
      <c r="M13" s="29"/>
      <c r="N13" s="29"/>
    </row>
    <row r="14" spans="1:14" s="261" customFormat="1" x14ac:dyDescent="0.2">
      <c r="A14" s="25" t="s">
        <v>31</v>
      </c>
      <c r="B14" s="18">
        <v>641926</v>
      </c>
      <c r="C14" s="26">
        <f t="shared" si="0"/>
        <v>-40126</v>
      </c>
      <c r="D14" s="27">
        <f t="shared" si="1"/>
        <v>-5.8831291455783434</v>
      </c>
      <c r="E14" s="21">
        <f t="shared" si="2"/>
        <v>0</v>
      </c>
      <c r="F14" s="21"/>
      <c r="G14" s="21"/>
      <c r="H14" s="152"/>
      <c r="I14" s="21"/>
      <c r="J14" s="87">
        <v>682052</v>
      </c>
      <c r="K14" s="87">
        <v>633982.8966106911</v>
      </c>
      <c r="L14" s="87">
        <v>730121.1033893089</v>
      </c>
      <c r="M14" s="29"/>
      <c r="N14" s="29"/>
    </row>
    <row r="15" spans="1:14" s="261" customFormat="1" x14ac:dyDescent="0.2">
      <c r="A15" s="25" t="s">
        <v>22</v>
      </c>
      <c r="B15" s="18">
        <v>736544</v>
      </c>
      <c r="C15" s="26">
        <f t="shared" si="0"/>
        <v>45405</v>
      </c>
      <c r="D15" s="27">
        <f t="shared" si="1"/>
        <v>6.5695901982090437</v>
      </c>
      <c r="E15" s="21">
        <f t="shared" si="2"/>
        <v>0</v>
      </c>
      <c r="F15" s="21"/>
      <c r="G15" s="21"/>
      <c r="H15" s="152"/>
      <c r="I15" s="21"/>
      <c r="J15" s="87">
        <v>691139</v>
      </c>
      <c r="K15" s="87">
        <v>633042.73687435617</v>
      </c>
      <c r="L15" s="87">
        <v>749235.26312564383</v>
      </c>
      <c r="M15" s="29"/>
      <c r="N15" s="29"/>
    </row>
    <row r="16" spans="1:14" s="261" customFormat="1" x14ac:dyDescent="0.2">
      <c r="A16" s="25" t="s">
        <v>10</v>
      </c>
      <c r="B16" s="18">
        <v>1378</v>
      </c>
      <c r="C16" s="26">
        <f t="shared" si="0"/>
        <v>105</v>
      </c>
      <c r="D16" s="27">
        <f t="shared" si="1"/>
        <v>8.2482325216025139</v>
      </c>
      <c r="E16" s="21">
        <v>0</v>
      </c>
      <c r="F16" s="21"/>
      <c r="G16" s="21"/>
      <c r="H16" s="152"/>
      <c r="I16" s="21"/>
      <c r="J16" s="87">
        <v>1273</v>
      </c>
      <c r="K16" s="87">
        <v>0</v>
      </c>
      <c r="L16" s="87">
        <v>3222.2079958983486</v>
      </c>
      <c r="M16" s="29"/>
      <c r="N16" s="29"/>
    </row>
    <row r="17" spans="1:13" x14ac:dyDescent="0.2">
      <c r="A17" s="30"/>
      <c r="B17" s="18"/>
      <c r="C17" s="18"/>
      <c r="D17" s="27"/>
      <c r="E17" s="21"/>
      <c r="F17" s="21"/>
      <c r="G17" s="21"/>
      <c r="H17" s="152"/>
      <c r="I17" s="21"/>
      <c r="J17" s="41"/>
      <c r="K17" s="41"/>
      <c r="L17" s="41"/>
    </row>
    <row r="18" spans="1:13" x14ac:dyDescent="0.2">
      <c r="A18" s="11" t="s">
        <v>18</v>
      </c>
      <c r="B18" s="12">
        <v>3005899</v>
      </c>
      <c r="C18" s="13">
        <f>B18-J18</f>
        <v>35565</v>
      </c>
      <c r="D18" s="14">
        <f>C18/J18*100</f>
        <v>1.1973400971069246</v>
      </c>
      <c r="E18" s="15">
        <f>IF(B18&lt;K18,-1,IF(B18&gt;L18,1,0))</f>
        <v>0</v>
      </c>
      <c r="F18" s="15"/>
      <c r="G18" s="15"/>
      <c r="H18" s="153"/>
      <c r="I18" s="15"/>
      <c r="J18" s="190">
        <v>2970334</v>
      </c>
      <c r="K18" s="202">
        <v>2866902.6738048103</v>
      </c>
      <c r="L18" s="202">
        <v>3073765.3261951897</v>
      </c>
    </row>
    <row r="19" spans="1:13" s="261" customFormat="1" x14ac:dyDescent="0.2">
      <c r="A19" s="17"/>
      <c r="B19" s="19"/>
      <c r="C19" s="19"/>
      <c r="D19" s="20"/>
      <c r="E19" s="21"/>
      <c r="F19" s="21"/>
      <c r="G19" s="21"/>
      <c r="H19" s="152"/>
      <c r="I19" s="21"/>
      <c r="J19" s="87"/>
      <c r="K19" s="212"/>
      <c r="L19" s="212"/>
    </row>
    <row r="20" spans="1:13" x14ac:dyDescent="0.2">
      <c r="A20" s="23" t="s">
        <v>19</v>
      </c>
      <c r="B20" s="19">
        <v>1817822</v>
      </c>
      <c r="C20" s="24">
        <f t="shared" ref="C20:C22" si="3">B20-J20</f>
        <v>8327</v>
      </c>
      <c r="D20" s="20">
        <f t="shared" ref="D20:D22" si="4">C20/J20*100</f>
        <v>0.46018364239746451</v>
      </c>
      <c r="E20" s="21">
        <f>IF(B20&lt;K20,-1,IF(B20&gt;L20,1,0))</f>
        <v>0</v>
      </c>
      <c r="F20" s="1">
        <f>+B20-F21</f>
        <v>0</v>
      </c>
      <c r="G20" s="1">
        <f>+C20-G21</f>
        <v>0</v>
      </c>
      <c r="H20" s="154">
        <f>+B20/1000000</f>
        <v>1.817822</v>
      </c>
      <c r="I20" s="148">
        <f>+C20/1000</f>
        <v>8.327</v>
      </c>
      <c r="J20" s="190">
        <v>1809495</v>
      </c>
      <c r="K20" s="204">
        <v>1714724.9599116098</v>
      </c>
      <c r="L20" s="204">
        <v>1904265.0400883902</v>
      </c>
      <c r="M20" s="280"/>
    </row>
    <row r="21" spans="1:13" x14ac:dyDescent="0.2">
      <c r="A21" s="25" t="s">
        <v>54</v>
      </c>
      <c r="B21" s="18">
        <v>1603797</v>
      </c>
      <c r="C21" s="26">
        <f t="shared" si="3"/>
        <v>136457</v>
      </c>
      <c r="D21" s="27">
        <f t="shared" si="4"/>
        <v>9.2996169940163842</v>
      </c>
      <c r="E21" s="21">
        <f>IF(B21&lt;K21,-1,IF(B21&gt;L21,1,0))</f>
        <v>1</v>
      </c>
      <c r="F21" s="279">
        <f>SUM(B21:B22)</f>
        <v>1817822</v>
      </c>
      <c r="G21" s="279">
        <f>SUM(C21:C22)</f>
        <v>8327</v>
      </c>
      <c r="H21" s="154">
        <f>+B21/1000000</f>
        <v>1.6037969999999999</v>
      </c>
      <c r="I21" s="148">
        <f t="shared" ref="I21:I22" si="5">+C21/1000</f>
        <v>136.45699999999999</v>
      </c>
      <c r="J21" s="41">
        <v>1467340</v>
      </c>
      <c r="K21" s="205">
        <v>1384124.7768831803</v>
      </c>
      <c r="L21" s="205">
        <v>1550555.2231168197</v>
      </c>
      <c r="M21" s="280"/>
    </row>
    <row r="22" spans="1:13" x14ac:dyDescent="0.2">
      <c r="A22" s="25" t="s">
        <v>55</v>
      </c>
      <c r="B22" s="18">
        <v>214025</v>
      </c>
      <c r="C22" s="26">
        <f t="shared" si="3"/>
        <v>-128130</v>
      </c>
      <c r="D22" s="27">
        <f t="shared" si="4"/>
        <v>-37.447940260992823</v>
      </c>
      <c r="E22" s="21">
        <f>IF(B22&lt;K22,-1,IF(B22&gt;L22,1,0))</f>
        <v>-1</v>
      </c>
      <c r="F22" s="21"/>
      <c r="G22" s="21"/>
      <c r="H22" s="155">
        <f>+B22/1000</f>
        <v>214.02500000000001</v>
      </c>
      <c r="I22" s="148">
        <f t="shared" si="5"/>
        <v>-128.13</v>
      </c>
      <c r="J22" s="41">
        <v>342155</v>
      </c>
      <c r="K22" s="205">
        <v>298411.67211009527</v>
      </c>
      <c r="L22" s="205">
        <v>385898.32788990473</v>
      </c>
    </row>
    <row r="23" spans="1:13" x14ac:dyDescent="0.2">
      <c r="A23" s="31"/>
      <c r="B23" s="18"/>
      <c r="C23" s="18"/>
      <c r="D23" s="27"/>
      <c r="E23" s="21"/>
      <c r="F23" s="21"/>
      <c r="G23" s="21"/>
      <c r="H23" s="152"/>
      <c r="I23" s="21"/>
      <c r="J23" s="41"/>
      <c r="K23" s="212"/>
      <c r="L23" s="212"/>
    </row>
    <row r="24" spans="1:13" x14ac:dyDescent="0.2">
      <c r="A24" s="23" t="s">
        <v>20</v>
      </c>
      <c r="B24" s="19">
        <v>1188077</v>
      </c>
      <c r="C24" s="24">
        <f>B24-J24</f>
        <v>27238</v>
      </c>
      <c r="D24" s="20">
        <f>C24/J24*100</f>
        <v>2.3464063492008798</v>
      </c>
      <c r="E24" s="21">
        <f>IF(B24&lt;K24,-1,IF(B24&gt;L24,1,0))</f>
        <v>0</v>
      </c>
      <c r="F24" s="21"/>
      <c r="G24" s="21"/>
      <c r="H24" s="154">
        <f>+B24/1000000</f>
        <v>1.188077</v>
      </c>
      <c r="I24" s="21"/>
      <c r="J24" s="190">
        <v>1160839</v>
      </c>
      <c r="K24" s="204">
        <v>1098262.3396568426</v>
      </c>
      <c r="L24" s="204">
        <v>1223415.6603431574</v>
      </c>
    </row>
    <row r="25" spans="1:13" x14ac:dyDescent="0.2">
      <c r="A25" s="30"/>
      <c r="B25" s="18"/>
      <c r="C25" s="18"/>
      <c r="D25" s="27"/>
      <c r="E25" s="21"/>
      <c r="F25" s="21"/>
      <c r="G25" s="21"/>
      <c r="H25" s="152"/>
      <c r="I25" s="21"/>
      <c r="J25" s="41"/>
      <c r="K25" s="212"/>
      <c r="L25" s="212"/>
    </row>
    <row r="26" spans="1:13" ht="12.75" x14ac:dyDescent="0.2">
      <c r="A26" s="11" t="s">
        <v>129</v>
      </c>
      <c r="B26" s="12">
        <v>1603797</v>
      </c>
      <c r="C26" s="13">
        <f>B26-J26</f>
        <v>136457</v>
      </c>
      <c r="D26" s="14">
        <f>C26/J26*100</f>
        <v>9.2996169940163842</v>
      </c>
      <c r="E26" s="15">
        <f>IF(B26&lt;K26,-1,IF(B26&gt;L26,1,0))</f>
        <v>1</v>
      </c>
      <c r="F26" s="15"/>
      <c r="G26" s="15"/>
      <c r="H26" s="153"/>
      <c r="I26" s="15"/>
      <c r="J26" s="190">
        <v>1467340</v>
      </c>
      <c r="K26" s="202">
        <v>1384124.7768831803</v>
      </c>
      <c r="L26" s="202">
        <v>1550555.2231168197</v>
      </c>
    </row>
    <row r="27" spans="1:13" s="261" customFormat="1" x14ac:dyDescent="0.2">
      <c r="A27" s="17"/>
      <c r="B27" s="18"/>
      <c r="C27" s="19"/>
      <c r="D27" s="20"/>
      <c r="E27" s="21"/>
      <c r="F27" s="21"/>
      <c r="G27" s="21"/>
      <c r="H27" s="152"/>
      <c r="I27" s="21"/>
      <c r="J27" s="87"/>
      <c r="K27" s="281"/>
      <c r="L27" s="281"/>
    </row>
    <row r="28" spans="1:13" x14ac:dyDescent="0.2">
      <c r="A28" s="23" t="s">
        <v>21</v>
      </c>
      <c r="B28" s="19">
        <v>1603797</v>
      </c>
      <c r="C28" s="24">
        <f t="shared" ref="C28:C34" si="6">B28-J28</f>
        <v>136457</v>
      </c>
      <c r="D28" s="20">
        <f t="shared" ref="D28:D34" si="7">C28/J28*100</f>
        <v>9.2996169940163842</v>
      </c>
      <c r="E28" s="21">
        <f t="shared" ref="E28:E33" si="8">IF(B28&lt;K28,-1,IF(B28&gt;L28,1,0))</f>
        <v>1</v>
      </c>
      <c r="F28" s="1">
        <f>+B28-F29</f>
        <v>0</v>
      </c>
      <c r="G28" s="279" t="e">
        <f>+C28-G29</f>
        <v>#VALUE!</v>
      </c>
      <c r="H28" s="152"/>
      <c r="I28" s="21"/>
      <c r="J28" s="190">
        <v>1467340</v>
      </c>
      <c r="K28" s="202">
        <v>1384124.7768831803</v>
      </c>
      <c r="L28" s="202">
        <v>1550555.2231168197</v>
      </c>
    </row>
    <row r="29" spans="1:13" x14ac:dyDescent="0.2">
      <c r="A29" s="25" t="s">
        <v>39</v>
      </c>
      <c r="B29" s="18">
        <v>163082</v>
      </c>
      <c r="C29" s="26">
        <f t="shared" si="6"/>
        <v>3753</v>
      </c>
      <c r="D29" s="27">
        <f t="shared" si="7"/>
        <v>2.3555033923516748</v>
      </c>
      <c r="E29" s="21">
        <f t="shared" si="8"/>
        <v>0</v>
      </c>
      <c r="F29" s="279">
        <f>SUM(B29:B34)</f>
        <v>1603797</v>
      </c>
      <c r="G29" s="282" t="e">
        <f>SUM(C29:C34)</f>
        <v>#VALUE!</v>
      </c>
      <c r="H29" s="152"/>
      <c r="I29" s="21"/>
      <c r="J29" s="41">
        <v>159329</v>
      </c>
      <c r="K29" s="205">
        <v>136025.44847867946</v>
      </c>
      <c r="L29" s="205">
        <v>182632.55152132054</v>
      </c>
    </row>
    <row r="30" spans="1:13" x14ac:dyDescent="0.2">
      <c r="A30" s="25" t="s">
        <v>29</v>
      </c>
      <c r="B30" s="18">
        <v>433551</v>
      </c>
      <c r="C30" s="26">
        <f t="shared" si="6"/>
        <v>89108</v>
      </c>
      <c r="D30" s="27">
        <f t="shared" si="7"/>
        <v>25.870173003951308</v>
      </c>
      <c r="E30" s="21">
        <f t="shared" si="8"/>
        <v>1</v>
      </c>
      <c r="F30" s="21"/>
      <c r="G30" s="21"/>
      <c r="H30" s="152"/>
      <c r="I30" s="21"/>
      <c r="J30" s="41">
        <v>344443</v>
      </c>
      <c r="K30" s="205">
        <v>311842.66589847201</v>
      </c>
      <c r="L30" s="205">
        <v>377043.33410152799</v>
      </c>
    </row>
    <row r="31" spans="1:13" x14ac:dyDescent="0.2">
      <c r="A31" s="25" t="s">
        <v>30</v>
      </c>
      <c r="B31" s="18">
        <v>386714</v>
      </c>
      <c r="C31" s="26">
        <f t="shared" si="6"/>
        <v>12113</v>
      </c>
      <c r="D31" s="27">
        <f t="shared" si="7"/>
        <v>3.2335738559160285</v>
      </c>
      <c r="E31" s="21">
        <f t="shared" si="8"/>
        <v>0</v>
      </c>
      <c r="F31" s="21"/>
      <c r="G31" s="21"/>
      <c r="H31" s="152"/>
      <c r="I31" s="21"/>
      <c r="J31" s="41">
        <v>374601</v>
      </c>
      <c r="K31" s="205">
        <v>335841.73282198096</v>
      </c>
      <c r="L31" s="205">
        <v>413360.26717801904</v>
      </c>
    </row>
    <row r="32" spans="1:13" s="261" customFormat="1" x14ac:dyDescent="0.2">
      <c r="A32" s="25" t="s">
        <v>31</v>
      </c>
      <c r="B32" s="18">
        <v>449590</v>
      </c>
      <c r="C32" s="26">
        <f t="shared" si="6"/>
        <v>-894</v>
      </c>
      <c r="D32" s="27">
        <f t="shared" si="7"/>
        <v>-0.19845321920423367</v>
      </c>
      <c r="E32" s="21">
        <f t="shared" si="8"/>
        <v>0</v>
      </c>
      <c r="F32" s="21"/>
      <c r="G32" s="21"/>
      <c r="H32" s="152"/>
      <c r="I32" s="21"/>
      <c r="J32" s="87">
        <v>450484</v>
      </c>
      <c r="K32" s="205">
        <v>407065.45696400711</v>
      </c>
      <c r="L32" s="205">
        <v>493902.54303599289</v>
      </c>
    </row>
    <row r="33" spans="1:12" s="261" customFormat="1" x14ac:dyDescent="0.2">
      <c r="A33" s="25" t="s">
        <v>22</v>
      </c>
      <c r="B33" s="18">
        <v>170860</v>
      </c>
      <c r="C33" s="26">
        <f t="shared" si="6"/>
        <v>33457</v>
      </c>
      <c r="D33" s="27">
        <f t="shared" si="7"/>
        <v>24.349541130834115</v>
      </c>
      <c r="E33" s="21">
        <f t="shared" si="8"/>
        <v>1</v>
      </c>
      <c r="F33" s="21"/>
      <c r="G33" s="21"/>
      <c r="H33" s="152"/>
      <c r="I33" s="21"/>
      <c r="J33" s="87">
        <v>137403</v>
      </c>
      <c r="K33" s="205">
        <v>116507.66314442112</v>
      </c>
      <c r="L33" s="205">
        <v>158298.33685557888</v>
      </c>
    </row>
    <row r="34" spans="1:12" s="261" customFormat="1" x14ac:dyDescent="0.2">
      <c r="A34" s="25" t="s">
        <v>10</v>
      </c>
      <c r="B34" s="18" t="s">
        <v>242</v>
      </c>
      <c r="C34" s="26" t="e">
        <f t="shared" si="6"/>
        <v>#VALUE!</v>
      </c>
      <c r="D34" s="27" t="e">
        <f t="shared" si="7"/>
        <v>#VALUE!</v>
      </c>
      <c r="E34" s="21">
        <v>0</v>
      </c>
      <c r="F34" s="21"/>
      <c r="G34" s="21"/>
      <c r="H34" s="152"/>
      <c r="I34" s="21"/>
      <c r="J34" s="87">
        <v>1080</v>
      </c>
      <c r="K34" s="205" t="s">
        <v>164</v>
      </c>
      <c r="L34" s="205" t="s">
        <v>164</v>
      </c>
    </row>
    <row r="35" spans="1:12" s="261" customFormat="1" x14ac:dyDescent="0.2">
      <c r="A35" s="31"/>
      <c r="B35" s="18"/>
      <c r="C35" s="18"/>
      <c r="D35" s="27"/>
      <c r="E35" s="21"/>
      <c r="F35" s="21"/>
      <c r="G35" s="21"/>
      <c r="H35" s="152"/>
      <c r="I35" s="21"/>
      <c r="J35" s="87"/>
      <c r="K35" s="217"/>
      <c r="L35" s="217"/>
    </row>
    <row r="36" spans="1:12" s="261" customFormat="1" ht="12.75" x14ac:dyDescent="0.2">
      <c r="A36" s="23" t="s">
        <v>130</v>
      </c>
      <c r="B36" s="19">
        <v>1603797</v>
      </c>
      <c r="C36" s="24">
        <f t="shared" ref="C36:C38" si="9">B36-J36</f>
        <v>136457</v>
      </c>
      <c r="D36" s="20">
        <f>C36/J36*100</f>
        <v>9.2996169940163842</v>
      </c>
      <c r="E36" s="21">
        <f>IF(B36&lt;K36,-1,IF(B36&gt;L36,1,0))</f>
        <v>1</v>
      </c>
      <c r="F36" s="1">
        <f>+B36-F37</f>
        <v>0</v>
      </c>
      <c r="G36" s="279">
        <f>+C36-G37</f>
        <v>0</v>
      </c>
      <c r="H36" s="152"/>
      <c r="I36" s="21"/>
      <c r="J36" s="190">
        <v>1467340</v>
      </c>
      <c r="K36" s="202">
        <v>1384124.7768831803</v>
      </c>
      <c r="L36" s="202">
        <v>1550555.2231168197</v>
      </c>
    </row>
    <row r="37" spans="1:12" s="261" customFormat="1" x14ac:dyDescent="0.2">
      <c r="A37" s="25" t="s">
        <v>23</v>
      </c>
      <c r="B37" s="18">
        <v>457810</v>
      </c>
      <c r="C37" s="26">
        <f t="shared" si="9"/>
        <v>54397</v>
      </c>
      <c r="D37" s="27">
        <f t="shared" ref="D37:D38" si="10">C37/J37*100</f>
        <v>13.484196096804018</v>
      </c>
      <c r="E37" s="21">
        <f>IF(B37&lt;K37,-1,IF(B37&gt;L37,1,0))</f>
        <v>1</v>
      </c>
      <c r="F37" s="279">
        <f>SUM(B37:B38)</f>
        <v>1603797</v>
      </c>
      <c r="G37" s="279">
        <f>SUM(C37:C38)</f>
        <v>136457</v>
      </c>
      <c r="H37" s="152"/>
      <c r="I37" s="21"/>
      <c r="J37" s="87">
        <v>403413</v>
      </c>
      <c r="K37" s="205">
        <v>364208.92295896157</v>
      </c>
      <c r="L37" s="205">
        <v>442617.07704103843</v>
      </c>
    </row>
    <row r="38" spans="1:12" s="261" customFormat="1" x14ac:dyDescent="0.2">
      <c r="A38" s="25" t="s">
        <v>24</v>
      </c>
      <c r="B38" s="18">
        <v>1145987</v>
      </c>
      <c r="C38" s="26">
        <f t="shared" si="9"/>
        <v>82060</v>
      </c>
      <c r="D38" s="27">
        <f t="shared" si="10"/>
        <v>7.7129351919821563</v>
      </c>
      <c r="E38" s="21">
        <f>IF(B38&lt;K38,-1,IF(B38&gt;L38,1,0))</f>
        <v>1</v>
      </c>
      <c r="F38" s="21"/>
      <c r="G38" s="21"/>
      <c r="H38" s="152"/>
      <c r="I38" s="21"/>
      <c r="J38" s="87">
        <v>1063927</v>
      </c>
      <c r="K38" s="205">
        <v>996985.55969607912</v>
      </c>
      <c r="L38" s="205">
        <v>1130868.440303921</v>
      </c>
    </row>
    <row r="39" spans="1:12" s="261" customFormat="1" x14ac:dyDescent="0.2">
      <c r="A39" s="31"/>
      <c r="B39" s="18"/>
      <c r="C39" s="18"/>
      <c r="D39" s="27"/>
      <c r="E39" s="21"/>
      <c r="F39" s="21"/>
      <c r="G39" s="21"/>
      <c r="H39" s="152"/>
      <c r="I39" s="21"/>
      <c r="J39" s="87"/>
      <c r="K39" s="216"/>
      <c r="L39" s="216"/>
    </row>
    <row r="40" spans="1:12" s="261" customFormat="1" ht="12.75" x14ac:dyDescent="0.2">
      <c r="A40" s="23" t="s">
        <v>131</v>
      </c>
      <c r="B40" s="19">
        <v>1603797</v>
      </c>
      <c r="C40" s="24">
        <f t="shared" ref="C40:C47" si="11">B40-J40</f>
        <v>136457</v>
      </c>
      <c r="D40" s="20">
        <f t="shared" ref="D40:D47" si="12">C40/J40*100</f>
        <v>9.2996169940163842</v>
      </c>
      <c r="E40" s="21">
        <f t="shared" ref="E40:E46" si="13">IF(B40&lt;K40,-1,IF(B40&gt;L40,1,0))</f>
        <v>1</v>
      </c>
      <c r="F40" s="1">
        <f>+B40-F41</f>
        <v>0</v>
      </c>
      <c r="G40" s="279">
        <f>+C40-G41</f>
        <v>0</v>
      </c>
      <c r="H40" s="152"/>
      <c r="I40" s="21"/>
      <c r="J40" s="190">
        <v>1467340</v>
      </c>
      <c r="K40" s="202">
        <v>1384124.7768831803</v>
      </c>
      <c r="L40" s="202">
        <v>1550555.2231168197</v>
      </c>
    </row>
    <row r="41" spans="1:12" s="261" customFormat="1" x14ac:dyDescent="0.2">
      <c r="A41" s="25" t="s">
        <v>47</v>
      </c>
      <c r="B41" s="18">
        <v>72857</v>
      </c>
      <c r="C41" s="26">
        <f t="shared" si="11"/>
        <v>-19981</v>
      </c>
      <c r="D41" s="32">
        <f t="shared" si="12"/>
        <v>-21.522436933152374</v>
      </c>
      <c r="E41" s="21">
        <f t="shared" si="13"/>
        <v>0</v>
      </c>
      <c r="F41" s="279">
        <f>SUM(B41:B47)</f>
        <v>1603797</v>
      </c>
      <c r="G41" s="279">
        <f>SUM(C41:C47)</f>
        <v>136457</v>
      </c>
      <c r="H41" s="152"/>
      <c r="I41" s="21"/>
      <c r="J41" s="190">
        <v>92838</v>
      </c>
      <c r="K41" s="202">
        <v>72724.773102097446</v>
      </c>
      <c r="L41" s="202">
        <v>112951.22689790255</v>
      </c>
    </row>
    <row r="42" spans="1:12" s="261" customFormat="1" x14ac:dyDescent="0.2">
      <c r="A42" s="25" t="s">
        <v>32</v>
      </c>
      <c r="B42" s="18">
        <v>304883</v>
      </c>
      <c r="C42" s="26">
        <f t="shared" si="11"/>
        <v>32750</v>
      </c>
      <c r="D42" s="32">
        <f t="shared" si="12"/>
        <v>12.034556632234974</v>
      </c>
      <c r="E42" s="21">
        <f t="shared" si="13"/>
        <v>0</v>
      </c>
      <c r="F42" s="21"/>
      <c r="G42" s="21"/>
      <c r="H42" s="152"/>
      <c r="I42" s="21"/>
      <c r="J42" s="87">
        <v>272133</v>
      </c>
      <c r="K42" s="205">
        <v>237552.45331282914</v>
      </c>
      <c r="L42" s="205">
        <v>306713.54668717086</v>
      </c>
    </row>
    <row r="43" spans="1:12" s="261" customFormat="1" x14ac:dyDescent="0.2">
      <c r="A43" s="25" t="s">
        <v>33</v>
      </c>
      <c r="B43" s="18">
        <v>357068</v>
      </c>
      <c r="C43" s="26">
        <f t="shared" si="11"/>
        <v>61128</v>
      </c>
      <c r="D43" s="32">
        <f t="shared" si="12"/>
        <v>20.655538284787454</v>
      </c>
      <c r="E43" s="21">
        <f t="shared" si="13"/>
        <v>1</v>
      </c>
      <c r="F43" s="21"/>
      <c r="G43" s="21"/>
      <c r="H43" s="152"/>
      <c r="I43" s="21"/>
      <c r="J43" s="87">
        <v>295940</v>
      </c>
      <c r="K43" s="205">
        <v>260162.05632606076</v>
      </c>
      <c r="L43" s="205">
        <v>331717.94367393927</v>
      </c>
    </row>
    <row r="44" spans="1:12" s="261" customFormat="1" x14ac:dyDescent="0.2">
      <c r="A44" s="25" t="s">
        <v>34</v>
      </c>
      <c r="B44" s="18">
        <v>365801</v>
      </c>
      <c r="C44" s="26">
        <f t="shared" si="11"/>
        <v>79259</v>
      </c>
      <c r="D44" s="32">
        <f t="shared" si="12"/>
        <v>27.660517480857955</v>
      </c>
      <c r="E44" s="21">
        <f t="shared" si="13"/>
        <v>1</v>
      </c>
      <c r="F44" s="21"/>
      <c r="G44" s="21"/>
      <c r="H44" s="152"/>
      <c r="I44" s="21"/>
      <c r="J44" s="87">
        <v>286542</v>
      </c>
      <c r="K44" s="205">
        <v>249765.38607533579</v>
      </c>
      <c r="L44" s="205">
        <v>323318.61392466421</v>
      </c>
    </row>
    <row r="45" spans="1:12" s="261" customFormat="1" x14ac:dyDescent="0.2">
      <c r="A45" s="25" t="s">
        <v>113</v>
      </c>
      <c r="B45" s="18">
        <v>79006</v>
      </c>
      <c r="C45" s="26">
        <f t="shared" si="11"/>
        <v>-20751</v>
      </c>
      <c r="D45" s="32">
        <f t="shared" si="12"/>
        <v>-20.801547761059375</v>
      </c>
      <c r="E45" s="21">
        <f t="shared" si="13"/>
        <v>-1</v>
      </c>
      <c r="F45" s="21"/>
      <c r="G45" s="21"/>
      <c r="H45" s="152"/>
      <c r="I45" s="21"/>
      <c r="J45" s="87">
        <v>99757</v>
      </c>
      <c r="K45" s="205">
        <v>80006.230198459729</v>
      </c>
      <c r="L45" s="205">
        <v>119507.76980154027</v>
      </c>
    </row>
    <row r="46" spans="1:12" s="261" customFormat="1" x14ac:dyDescent="0.2">
      <c r="A46" s="25" t="s">
        <v>114</v>
      </c>
      <c r="B46" s="18">
        <v>423532</v>
      </c>
      <c r="C46" s="26">
        <f t="shared" si="11"/>
        <v>3625</v>
      </c>
      <c r="D46" s="32">
        <f t="shared" si="12"/>
        <v>0.86328639436827681</v>
      </c>
      <c r="E46" s="21">
        <f t="shared" si="13"/>
        <v>0</v>
      </c>
      <c r="F46" s="21"/>
      <c r="G46" s="21"/>
      <c r="H46" s="152"/>
      <c r="I46" s="21"/>
      <c r="J46" s="87">
        <v>419907</v>
      </c>
      <c r="K46" s="205">
        <v>366727.50191965373</v>
      </c>
      <c r="L46" s="205">
        <v>473086.49808034627</v>
      </c>
    </row>
    <row r="47" spans="1:12" s="261" customFormat="1" x14ac:dyDescent="0.2">
      <c r="A47" s="25" t="s">
        <v>10</v>
      </c>
      <c r="B47" s="18">
        <v>650</v>
      </c>
      <c r="C47" s="26">
        <f t="shared" si="11"/>
        <v>427</v>
      </c>
      <c r="D47" s="32">
        <f t="shared" si="12"/>
        <v>191.4798206278027</v>
      </c>
      <c r="E47" s="21">
        <v>0</v>
      </c>
      <c r="F47" s="21"/>
      <c r="G47" s="21"/>
      <c r="H47" s="152"/>
      <c r="I47" s="21"/>
      <c r="J47" s="87">
        <v>223</v>
      </c>
      <c r="K47" s="205" t="s">
        <v>164</v>
      </c>
      <c r="L47" s="205" t="s">
        <v>164</v>
      </c>
    </row>
    <row r="48" spans="1:12" x14ac:dyDescent="0.2">
      <c r="A48" s="31"/>
      <c r="B48" s="18"/>
      <c r="C48" s="18"/>
      <c r="D48" s="27"/>
      <c r="E48" s="21"/>
      <c r="F48" s="21"/>
      <c r="G48" s="21"/>
      <c r="H48" s="152"/>
      <c r="I48" s="21"/>
      <c r="J48" s="41"/>
      <c r="K48" s="212"/>
      <c r="L48" s="212"/>
    </row>
    <row r="49" spans="1:12" ht="12.75" x14ac:dyDescent="0.2">
      <c r="A49" s="23" t="s">
        <v>132</v>
      </c>
      <c r="B49" s="19">
        <v>1603797</v>
      </c>
      <c r="C49" s="24">
        <f t="shared" ref="C49:C51" si="14">B49-J49</f>
        <v>136457</v>
      </c>
      <c r="D49" s="20">
        <f t="shared" ref="D49:D51" si="15">C49/J49*100</f>
        <v>9.2996169940163842</v>
      </c>
      <c r="E49" s="21">
        <f>IF(B49&lt;K49,-1,IF(B49&gt;L49,1,0))</f>
        <v>1</v>
      </c>
      <c r="F49" s="1">
        <f>+B49-F50</f>
        <v>0</v>
      </c>
      <c r="G49" s="279">
        <f>+C49-G50</f>
        <v>0</v>
      </c>
      <c r="H49" s="152"/>
      <c r="I49" s="21"/>
      <c r="J49" s="190">
        <v>1467340</v>
      </c>
      <c r="K49" s="202">
        <v>1384124.7768831803</v>
      </c>
      <c r="L49" s="202">
        <v>1550555.2231168197</v>
      </c>
    </row>
    <row r="50" spans="1:12" x14ac:dyDescent="0.2">
      <c r="A50" s="25" t="s">
        <v>25</v>
      </c>
      <c r="B50" s="18">
        <v>1466404</v>
      </c>
      <c r="C50" s="26">
        <f t="shared" si="14"/>
        <v>126249</v>
      </c>
      <c r="D50" s="27">
        <f t="shared" si="15"/>
        <v>9.4204774820822976</v>
      </c>
      <c r="E50" s="21">
        <f>IF(B50&lt;K50,-1,IF(B50&gt;L50,1,0))</f>
        <v>1</v>
      </c>
      <c r="F50" s="279">
        <f>SUM(B50:B51)</f>
        <v>1603797</v>
      </c>
      <c r="G50" s="279">
        <f>SUM(C50:C51)</f>
        <v>136457</v>
      </c>
      <c r="H50" s="152"/>
      <c r="I50" s="21"/>
      <c r="J50" s="41">
        <v>1340155</v>
      </c>
      <c r="K50" s="205">
        <v>1261544.7034914277</v>
      </c>
      <c r="L50" s="205">
        <v>1418765.2965085723</v>
      </c>
    </row>
    <row r="51" spans="1:12" x14ac:dyDescent="0.2">
      <c r="A51" s="25" t="s">
        <v>26</v>
      </c>
      <c r="B51" s="26">
        <v>137393</v>
      </c>
      <c r="C51" s="26">
        <f t="shared" si="14"/>
        <v>10208</v>
      </c>
      <c r="D51" s="27">
        <f t="shared" si="15"/>
        <v>8.0261037071981765</v>
      </c>
      <c r="E51" s="21">
        <f>IF(B51&lt;K51,-1,IF(B51&gt;L51,1,0))</f>
        <v>0</v>
      </c>
      <c r="F51" s="21"/>
      <c r="G51" s="21"/>
      <c r="H51" s="152"/>
      <c r="I51" s="21"/>
      <c r="J51" s="41">
        <v>127185</v>
      </c>
      <c r="K51" s="205">
        <v>108035.41985046188</v>
      </c>
      <c r="L51" s="205">
        <v>146334.58014953812</v>
      </c>
    </row>
    <row r="52" spans="1:12" x14ac:dyDescent="0.2">
      <c r="A52" s="25"/>
      <c r="B52" s="26"/>
      <c r="C52" s="26"/>
      <c r="D52" s="27"/>
      <c r="E52" s="21"/>
      <c r="F52" s="21"/>
      <c r="G52" s="21"/>
      <c r="H52" s="152"/>
      <c r="I52" s="21"/>
      <c r="J52" s="41"/>
      <c r="K52" s="205"/>
      <c r="L52" s="205"/>
    </row>
    <row r="53" spans="1:12" x14ac:dyDescent="0.2">
      <c r="A53" s="271" t="s">
        <v>235</v>
      </c>
      <c r="B53" s="19">
        <v>1603797</v>
      </c>
      <c r="C53" s="24">
        <f t="shared" ref="C53:C55" si="16">B53-J53</f>
        <v>136457</v>
      </c>
      <c r="D53" s="20">
        <f t="shared" ref="D53:D55" si="17">C53/J53*100</f>
        <v>9.2996169940163842</v>
      </c>
      <c r="E53" s="184">
        <f>IF(B53&lt;K53,-1,IF(B53&gt;L53,1,0))</f>
        <v>1</v>
      </c>
      <c r="F53" s="194"/>
      <c r="G53" s="194"/>
      <c r="H53" s="152"/>
      <c r="I53" s="21"/>
      <c r="J53" s="190">
        <v>1467340</v>
      </c>
      <c r="K53" s="202">
        <v>1384124.7768831803</v>
      </c>
      <c r="L53" s="202">
        <v>1550555.2231168197</v>
      </c>
    </row>
    <row r="54" spans="1:12" x14ac:dyDescent="0.2">
      <c r="A54" s="273" t="s">
        <v>236</v>
      </c>
      <c r="B54" s="18">
        <v>948322</v>
      </c>
      <c r="C54" s="26">
        <f t="shared" si="16"/>
        <v>948322</v>
      </c>
      <c r="D54" s="27" t="e">
        <f t="shared" si="17"/>
        <v>#DIV/0!</v>
      </c>
      <c r="E54" s="21">
        <f>IF(B54&lt;K54,-1,IF(B54&gt;L54,1,0))</f>
        <v>1</v>
      </c>
      <c r="F54" s="194"/>
      <c r="G54" s="194"/>
      <c r="H54" s="152"/>
      <c r="I54" s="21"/>
      <c r="J54" s="193"/>
      <c r="K54" s="205"/>
      <c r="L54" s="205"/>
    </row>
    <row r="55" spans="1:12" x14ac:dyDescent="0.2">
      <c r="A55" s="273" t="s">
        <v>237</v>
      </c>
      <c r="B55" s="18">
        <v>655475</v>
      </c>
      <c r="C55" s="26">
        <f t="shared" si="16"/>
        <v>655475</v>
      </c>
      <c r="D55" s="27" t="e">
        <f t="shared" si="17"/>
        <v>#DIV/0!</v>
      </c>
      <c r="E55" s="21">
        <f>IF(B55&lt;K55,-1,IF(B55&gt;L55,1,0))</f>
        <v>1</v>
      </c>
      <c r="F55" s="194"/>
      <c r="G55" s="194"/>
      <c r="H55" s="152"/>
      <c r="I55" s="21"/>
      <c r="J55" s="193"/>
      <c r="K55" s="205"/>
      <c r="L55" s="205"/>
    </row>
    <row r="56" spans="1:12" x14ac:dyDescent="0.2">
      <c r="A56" s="30"/>
      <c r="B56" s="18"/>
      <c r="C56" s="18"/>
      <c r="D56" s="27"/>
      <c r="E56" s="21"/>
      <c r="F56" s="21"/>
      <c r="G56" s="21"/>
      <c r="H56" s="152"/>
      <c r="I56" s="21"/>
      <c r="J56" s="41"/>
      <c r="K56" s="212"/>
      <c r="L56" s="212"/>
    </row>
    <row r="57" spans="1:12" ht="12.75" x14ac:dyDescent="0.2">
      <c r="A57" s="11" t="s">
        <v>133</v>
      </c>
      <c r="B57" s="12">
        <v>214025</v>
      </c>
      <c r="C57" s="13">
        <f>B57-J57</f>
        <v>-128130</v>
      </c>
      <c r="D57" s="14">
        <f>C57/J57*100</f>
        <v>-37.447940260992823</v>
      </c>
      <c r="E57" s="15">
        <f>IF(B57&lt;K57,-1,IF(B57&gt;L57,1,0))</f>
        <v>-1</v>
      </c>
      <c r="F57" s="15"/>
      <c r="G57" s="15"/>
      <c r="H57" s="153"/>
      <c r="I57" s="15"/>
      <c r="J57" s="283">
        <v>342155</v>
      </c>
      <c r="K57" s="284">
        <v>298411.67211009527</v>
      </c>
      <c r="L57" s="284">
        <v>385898.32788990473</v>
      </c>
    </row>
    <row r="58" spans="1:12" s="261" customFormat="1" x14ac:dyDescent="0.2">
      <c r="A58" s="17"/>
      <c r="B58" s="35"/>
      <c r="C58" s="19"/>
      <c r="D58" s="20"/>
      <c r="E58" s="21"/>
      <c r="F58" s="21"/>
      <c r="G58" s="21"/>
      <c r="H58" s="152"/>
      <c r="I58" s="21"/>
      <c r="J58" s="87"/>
      <c r="K58" s="212"/>
      <c r="L58" s="212"/>
    </row>
    <row r="59" spans="1:12" x14ac:dyDescent="0.2">
      <c r="A59" s="23" t="s">
        <v>40</v>
      </c>
      <c r="B59" s="19">
        <v>214025</v>
      </c>
      <c r="C59" s="24">
        <f t="shared" ref="C59:C63" si="18">B59-J59</f>
        <v>-128130</v>
      </c>
      <c r="D59" s="20">
        <f t="shared" ref="D59:D63" si="19">C59/J59*100</f>
        <v>-37.447940260992823</v>
      </c>
      <c r="E59" s="21">
        <f>IF(B59&lt;K59,-1,IF(B59&gt;L59,1,0))</f>
        <v>-1</v>
      </c>
      <c r="F59" s="1">
        <f>+B59-F61</f>
        <v>0</v>
      </c>
      <c r="G59" s="279">
        <f>+C59-G61</f>
        <v>0</v>
      </c>
      <c r="H59" s="152"/>
      <c r="I59" s="21"/>
      <c r="J59" s="283">
        <v>342155</v>
      </c>
      <c r="K59" s="284">
        <v>298411.67211009527</v>
      </c>
      <c r="L59" s="284">
        <v>385898.32788990473</v>
      </c>
    </row>
    <row r="60" spans="1:12" x14ac:dyDescent="0.2">
      <c r="A60" s="25" t="s">
        <v>69</v>
      </c>
      <c r="B60" s="18">
        <v>172936</v>
      </c>
      <c r="C60" s="26">
        <f t="shared" si="18"/>
        <v>-124367</v>
      </c>
      <c r="D60" s="27">
        <f t="shared" si="19"/>
        <v>-41.831733954921411</v>
      </c>
      <c r="E60" s="21">
        <f t="shared" ref="E60:E63" si="20">IF(B60&lt;K60,-1,IF(B60&gt;L60,1,0))</f>
        <v>-1</v>
      </c>
      <c r="F60" s="1">
        <f>+B60-F62</f>
        <v>0</v>
      </c>
      <c r="G60" s="1">
        <f>+C60-G62</f>
        <v>0</v>
      </c>
      <c r="H60" s="152"/>
      <c r="I60" s="21"/>
      <c r="J60" s="327">
        <v>297303</v>
      </c>
      <c r="K60" s="334">
        <v>264793.07820957602</v>
      </c>
      <c r="L60" s="334">
        <v>329812.92179042398</v>
      </c>
    </row>
    <row r="61" spans="1:12" s="261" customFormat="1" ht="24" x14ac:dyDescent="0.2">
      <c r="A61" s="36" t="s">
        <v>199</v>
      </c>
      <c r="B61" s="18">
        <v>133322</v>
      </c>
      <c r="C61" s="26">
        <f t="shared" si="18"/>
        <v>-126831</v>
      </c>
      <c r="D61" s="27">
        <f t="shared" si="19"/>
        <v>-48.752464895657553</v>
      </c>
      <c r="E61" s="21">
        <f t="shared" si="20"/>
        <v>-1</v>
      </c>
      <c r="F61" s="279">
        <f>+B60+B63</f>
        <v>214025</v>
      </c>
      <c r="G61" s="279">
        <f>+C60+C63</f>
        <v>-128130</v>
      </c>
      <c r="H61" s="152"/>
      <c r="I61" s="21"/>
      <c r="J61" s="285">
        <v>260153</v>
      </c>
      <c r="K61" s="286">
        <v>228512.48206574298</v>
      </c>
      <c r="L61" s="286">
        <v>291793.51793425699</v>
      </c>
    </row>
    <row r="62" spans="1:12" ht="12.75" x14ac:dyDescent="0.2">
      <c r="A62" s="36" t="s">
        <v>134</v>
      </c>
      <c r="B62" s="18">
        <v>39614</v>
      </c>
      <c r="C62" s="26">
        <f t="shared" si="18"/>
        <v>2464</v>
      </c>
      <c r="D62" s="27">
        <f t="shared" si="19"/>
        <v>6.6325706594885601</v>
      </c>
      <c r="E62" s="21">
        <f t="shared" si="20"/>
        <v>0</v>
      </c>
      <c r="F62" s="279">
        <f>+B62+B61</f>
        <v>172936</v>
      </c>
      <c r="G62" s="279">
        <f>+C62+C61</f>
        <v>-124367</v>
      </c>
      <c r="H62" s="152"/>
      <c r="I62" s="21"/>
      <c r="J62" s="41">
        <v>37150</v>
      </c>
      <c r="K62" s="205">
        <v>24020.029210695684</v>
      </c>
      <c r="L62" s="205">
        <v>50279.970789304316</v>
      </c>
    </row>
    <row r="63" spans="1:12" x14ac:dyDescent="0.2">
      <c r="A63" s="25" t="s">
        <v>70</v>
      </c>
      <c r="B63" s="18">
        <v>41089</v>
      </c>
      <c r="C63" s="26">
        <f t="shared" si="18"/>
        <v>-3763</v>
      </c>
      <c r="D63" s="32">
        <f t="shared" si="19"/>
        <v>-8.3898153928475878</v>
      </c>
      <c r="E63" s="21">
        <f t="shared" si="20"/>
        <v>0</v>
      </c>
      <c r="F63" s="21"/>
      <c r="G63" s="21"/>
      <c r="H63" s="152"/>
      <c r="I63" s="21"/>
      <c r="J63" s="41">
        <v>44852</v>
      </c>
      <c r="K63" s="205">
        <v>29996.306692507904</v>
      </c>
      <c r="L63" s="205">
        <v>59707.693307492096</v>
      </c>
    </row>
    <row r="64" spans="1:12" x14ac:dyDescent="0.2">
      <c r="A64" s="31"/>
      <c r="B64" s="18"/>
      <c r="C64" s="18"/>
      <c r="D64" s="32"/>
      <c r="E64" s="21"/>
      <c r="F64" s="21"/>
      <c r="G64" s="21"/>
      <c r="H64" s="152"/>
      <c r="I64" s="21"/>
      <c r="J64" s="41"/>
      <c r="K64" s="212"/>
      <c r="L64" s="212"/>
    </row>
    <row r="65" spans="1:12" x14ac:dyDescent="0.2">
      <c r="A65" s="23" t="s">
        <v>41</v>
      </c>
      <c r="B65" s="133">
        <v>214025</v>
      </c>
      <c r="C65" s="24">
        <f t="shared" ref="C65:C71" si="21">B65-J65</f>
        <v>-128130</v>
      </c>
      <c r="D65" s="134">
        <f t="shared" ref="D65:D70" si="22">C65/J65*100</f>
        <v>-37.447940260992823</v>
      </c>
      <c r="E65" s="21">
        <f t="shared" ref="E65:E70" si="23">IF(B65&lt;K65,-1,IF(B65&gt;L65,1,0))</f>
        <v>-1</v>
      </c>
      <c r="F65" s="1">
        <f>+B65-F66</f>
        <v>0</v>
      </c>
      <c r="G65" s="1" t="e">
        <f>+C65-G66</f>
        <v>#VALUE!</v>
      </c>
      <c r="H65" s="152"/>
      <c r="I65" s="21"/>
      <c r="J65" s="283">
        <v>342155</v>
      </c>
      <c r="K65" s="284">
        <v>298411.67211009527</v>
      </c>
      <c r="L65" s="284">
        <v>385898.32788990473</v>
      </c>
    </row>
    <row r="66" spans="1:12" x14ac:dyDescent="0.2">
      <c r="A66" s="25" t="s">
        <v>39</v>
      </c>
      <c r="B66" s="18">
        <v>73944</v>
      </c>
      <c r="C66" s="26">
        <f t="shared" si="21"/>
        <v>-35405</v>
      </c>
      <c r="D66" s="27">
        <f t="shared" si="22"/>
        <v>-32.37798242325033</v>
      </c>
      <c r="E66" s="21">
        <f t="shared" si="23"/>
        <v>-1</v>
      </c>
      <c r="F66" s="279">
        <f>SUM(B66:B71)</f>
        <v>214025</v>
      </c>
      <c r="G66" s="279" t="e">
        <f>SUM(C66:C71)</f>
        <v>#VALUE!</v>
      </c>
      <c r="H66" s="152"/>
      <c r="I66" s="21"/>
      <c r="J66" s="41">
        <v>109349</v>
      </c>
      <c r="K66" s="205">
        <v>84882.134542696047</v>
      </c>
      <c r="L66" s="205">
        <v>133815.86545730397</v>
      </c>
    </row>
    <row r="67" spans="1:12" x14ac:dyDescent="0.2">
      <c r="A67" s="25" t="s">
        <v>29</v>
      </c>
      <c r="B67" s="18">
        <v>58597</v>
      </c>
      <c r="C67" s="26">
        <f t="shared" si="21"/>
        <v>-36501</v>
      </c>
      <c r="D67" s="27">
        <f t="shared" si="22"/>
        <v>-38.382510673200279</v>
      </c>
      <c r="E67" s="21">
        <f t="shared" si="23"/>
        <v>-1</v>
      </c>
      <c r="F67" s="21"/>
      <c r="G67" s="21"/>
      <c r="H67" s="152"/>
      <c r="I67" s="21"/>
      <c r="J67" s="41">
        <v>95098</v>
      </c>
      <c r="K67" s="205">
        <v>77094.028175722226</v>
      </c>
      <c r="L67" s="205">
        <v>113101.97182427777</v>
      </c>
    </row>
    <row r="68" spans="1:12" x14ac:dyDescent="0.2">
      <c r="A68" s="25" t="s">
        <v>30</v>
      </c>
      <c r="B68" s="18">
        <v>43467</v>
      </c>
      <c r="C68" s="26">
        <f t="shared" si="21"/>
        <v>-21375</v>
      </c>
      <c r="D68" s="27">
        <f t="shared" si="22"/>
        <v>-32.964745072638109</v>
      </c>
      <c r="E68" s="21">
        <f t="shared" si="23"/>
        <v>-1</v>
      </c>
      <c r="F68" s="21"/>
      <c r="G68" s="21"/>
      <c r="H68" s="152"/>
      <c r="I68" s="21"/>
      <c r="J68" s="41">
        <v>64842</v>
      </c>
      <c r="K68" s="205">
        <v>48822.370023039766</v>
      </c>
      <c r="L68" s="205">
        <v>80861.629976960234</v>
      </c>
    </row>
    <row r="69" spans="1:12" x14ac:dyDescent="0.2">
      <c r="A69" s="25" t="s">
        <v>31</v>
      </c>
      <c r="B69" s="18">
        <v>30156</v>
      </c>
      <c r="C69" s="26">
        <f t="shared" si="21"/>
        <v>-27864</v>
      </c>
      <c r="D69" s="27">
        <f t="shared" si="22"/>
        <v>-48.024819027921403</v>
      </c>
      <c r="E69" s="21">
        <f t="shared" si="23"/>
        <v>-1</v>
      </c>
      <c r="F69" s="21"/>
      <c r="G69" s="21"/>
      <c r="H69" s="152"/>
      <c r="I69" s="21"/>
      <c r="J69" s="41">
        <v>58020</v>
      </c>
      <c r="K69" s="205">
        <v>43561.118588720725</v>
      </c>
      <c r="L69" s="205">
        <v>72478.881411279275</v>
      </c>
    </row>
    <row r="70" spans="1:12" s="291" customFormat="1" x14ac:dyDescent="0.2">
      <c r="A70" s="25" t="s">
        <v>22</v>
      </c>
      <c r="B70" s="18">
        <v>7861</v>
      </c>
      <c r="C70" s="26">
        <f t="shared" si="21"/>
        <v>-6985</v>
      </c>
      <c r="D70" s="32">
        <f t="shared" si="22"/>
        <v>-47.049710359692845</v>
      </c>
      <c r="E70" s="21">
        <f t="shared" si="23"/>
        <v>0</v>
      </c>
      <c r="F70" s="287"/>
      <c r="G70" s="287"/>
      <c r="H70" s="288"/>
      <c r="I70" s="287"/>
      <c r="J70" s="289">
        <v>14846</v>
      </c>
      <c r="K70" s="290">
        <v>7613.8893001526258</v>
      </c>
      <c r="L70" s="290">
        <v>22078.110699847373</v>
      </c>
    </row>
    <row r="71" spans="1:12" x14ac:dyDescent="0.2">
      <c r="A71" s="25" t="s">
        <v>10</v>
      </c>
      <c r="B71" s="18" t="s">
        <v>164</v>
      </c>
      <c r="C71" s="26" t="e">
        <f t="shared" si="21"/>
        <v>#VALUE!</v>
      </c>
      <c r="D71" s="27" t="e">
        <f>C71/J71*100</f>
        <v>#VALUE!</v>
      </c>
      <c r="E71" s="21">
        <v>0</v>
      </c>
      <c r="F71" s="21"/>
      <c r="G71" s="21"/>
      <c r="H71" s="152"/>
      <c r="I71" s="21"/>
      <c r="J71" s="41" t="s">
        <v>164</v>
      </c>
      <c r="K71" s="205" t="s">
        <v>164</v>
      </c>
      <c r="L71" s="205" t="s">
        <v>164</v>
      </c>
    </row>
    <row r="72" spans="1:12" x14ac:dyDescent="0.2">
      <c r="A72" s="31"/>
      <c r="B72" s="35"/>
      <c r="C72" s="18"/>
      <c r="D72" s="27"/>
      <c r="E72" s="21"/>
      <c r="F72" s="21"/>
      <c r="G72" s="21"/>
      <c r="H72" s="152"/>
      <c r="I72" s="21"/>
      <c r="J72" s="41"/>
      <c r="K72" s="212"/>
      <c r="L72" s="212"/>
    </row>
    <row r="73" spans="1:12" ht="12.75" x14ac:dyDescent="0.2">
      <c r="A73" s="23" t="s">
        <v>135</v>
      </c>
      <c r="B73" s="133">
        <v>214025</v>
      </c>
      <c r="C73" s="24">
        <f t="shared" ref="C73:C80" si="24">B73-J73</f>
        <v>-128130</v>
      </c>
      <c r="D73" s="134">
        <f t="shared" ref="D73:D80" si="25">C73/J73*100</f>
        <v>-37.447940260992823</v>
      </c>
      <c r="E73" s="21">
        <f t="shared" ref="E73:E79" si="26">IF(B73&lt;K73,-1,IF(B73&gt;L73,1,0))</f>
        <v>-1</v>
      </c>
      <c r="F73" s="1">
        <f>+B73-F74</f>
        <v>0</v>
      </c>
      <c r="G73" s="1" t="e">
        <f>+C73-G74</f>
        <v>#VALUE!</v>
      </c>
      <c r="H73" s="152"/>
      <c r="I73" s="21"/>
      <c r="J73" s="283">
        <v>342155</v>
      </c>
      <c r="K73" s="284">
        <v>298411.67211009527</v>
      </c>
      <c r="L73" s="284">
        <v>385898.32788990473</v>
      </c>
    </row>
    <row r="74" spans="1:12" x14ac:dyDescent="0.2">
      <c r="A74" s="25" t="s">
        <v>47</v>
      </c>
      <c r="B74" s="18">
        <v>12071</v>
      </c>
      <c r="C74" s="26">
        <f t="shared" si="24"/>
        <v>-5766</v>
      </c>
      <c r="D74" s="32">
        <f t="shared" si="25"/>
        <v>-32.326063799966363</v>
      </c>
      <c r="E74" s="21">
        <f t="shared" si="26"/>
        <v>0</v>
      </c>
      <c r="F74" s="279">
        <f>SUM(B74:B80)</f>
        <v>214025</v>
      </c>
      <c r="G74" s="279" t="e">
        <f>SUM(C74:C80)</f>
        <v>#VALUE!</v>
      </c>
      <c r="H74" s="152"/>
      <c r="I74" s="21"/>
      <c r="J74" s="41">
        <v>17837</v>
      </c>
      <c r="K74" s="205">
        <v>9897.9300778374527</v>
      </c>
      <c r="L74" s="205">
        <v>25776.069922162547</v>
      </c>
    </row>
    <row r="75" spans="1:12" x14ac:dyDescent="0.2">
      <c r="A75" s="25" t="s">
        <v>32</v>
      </c>
      <c r="B75" s="18">
        <v>28792</v>
      </c>
      <c r="C75" s="26">
        <f t="shared" si="24"/>
        <v>-26646</v>
      </c>
      <c r="D75" s="27">
        <f t="shared" si="25"/>
        <v>-48.064504491504024</v>
      </c>
      <c r="E75" s="21">
        <f t="shared" si="26"/>
        <v>-1</v>
      </c>
      <c r="F75" s="21"/>
      <c r="G75" s="21"/>
      <c r="H75" s="152"/>
      <c r="I75" s="21"/>
      <c r="J75" s="41">
        <v>55438</v>
      </c>
      <c r="K75" s="205">
        <v>39863.88402610636</v>
      </c>
      <c r="L75" s="205">
        <v>71012.11597389364</v>
      </c>
    </row>
    <row r="76" spans="1:12" x14ac:dyDescent="0.2">
      <c r="A76" s="25" t="s">
        <v>33</v>
      </c>
      <c r="B76" s="18">
        <v>59348</v>
      </c>
      <c r="C76" s="26">
        <f t="shared" si="24"/>
        <v>-49559</v>
      </c>
      <c r="D76" s="27">
        <f t="shared" si="25"/>
        <v>-45.505798525347316</v>
      </c>
      <c r="E76" s="21">
        <f t="shared" si="26"/>
        <v>-1</v>
      </c>
      <c r="F76" s="21"/>
      <c r="G76" s="21"/>
      <c r="H76" s="152"/>
      <c r="I76" s="21"/>
      <c r="J76" s="41">
        <v>108907</v>
      </c>
      <c r="K76" s="205">
        <v>86190.641563918703</v>
      </c>
      <c r="L76" s="205">
        <v>131623.3584360813</v>
      </c>
    </row>
    <row r="77" spans="1:12" s="261" customFormat="1" x14ac:dyDescent="0.2">
      <c r="A77" s="25" t="s">
        <v>34</v>
      </c>
      <c r="B77" s="18">
        <v>62944</v>
      </c>
      <c r="C77" s="26">
        <f t="shared" si="24"/>
        <v>-26429</v>
      </c>
      <c r="D77" s="27">
        <f t="shared" si="25"/>
        <v>-29.57157083235429</v>
      </c>
      <c r="E77" s="21">
        <f t="shared" si="26"/>
        <v>-1</v>
      </c>
      <c r="F77" s="21"/>
      <c r="G77" s="21"/>
      <c r="H77" s="152"/>
      <c r="I77" s="21"/>
      <c r="J77" s="87">
        <v>89373</v>
      </c>
      <c r="K77" s="205">
        <v>69885.80983105427</v>
      </c>
      <c r="L77" s="205">
        <v>108860.19016894573</v>
      </c>
    </row>
    <row r="78" spans="1:12" s="261" customFormat="1" x14ac:dyDescent="0.2">
      <c r="A78" s="25" t="s">
        <v>113</v>
      </c>
      <c r="B78" s="18">
        <v>19287</v>
      </c>
      <c r="C78" s="26">
        <f t="shared" si="24"/>
        <v>-11865</v>
      </c>
      <c r="D78" s="27">
        <f t="shared" si="25"/>
        <v>-38.087442218798152</v>
      </c>
      <c r="E78" s="21">
        <f t="shared" si="26"/>
        <v>-1</v>
      </c>
      <c r="F78" s="21"/>
      <c r="G78" s="21"/>
      <c r="H78" s="152"/>
      <c r="I78" s="21"/>
      <c r="J78" s="87">
        <v>31152</v>
      </c>
      <c r="K78" s="205">
        <v>19442.369077587024</v>
      </c>
      <c r="L78" s="205">
        <v>42861.63092241298</v>
      </c>
    </row>
    <row r="79" spans="1:12" s="261" customFormat="1" x14ac:dyDescent="0.2">
      <c r="A79" s="25" t="s">
        <v>114</v>
      </c>
      <c r="B79" s="18">
        <v>31583</v>
      </c>
      <c r="C79" s="26">
        <f t="shared" si="24"/>
        <v>-7865</v>
      </c>
      <c r="D79" s="27">
        <f t="shared" si="25"/>
        <v>-19.937639424051916</v>
      </c>
      <c r="E79" s="21">
        <f t="shared" si="26"/>
        <v>0</v>
      </c>
      <c r="F79" s="21"/>
      <c r="G79" s="21"/>
      <c r="H79" s="152"/>
      <c r="I79" s="21"/>
      <c r="J79" s="87">
        <v>39448</v>
      </c>
      <c r="K79" s="205">
        <v>26081.438021302889</v>
      </c>
      <c r="L79" s="205">
        <v>52814.561978697107</v>
      </c>
    </row>
    <row r="80" spans="1:12" x14ac:dyDescent="0.2">
      <c r="A80" s="25" t="s">
        <v>10</v>
      </c>
      <c r="B80" s="18" t="s">
        <v>164</v>
      </c>
      <c r="C80" s="26" t="e">
        <f t="shared" si="24"/>
        <v>#VALUE!</v>
      </c>
      <c r="D80" s="27" t="e">
        <f t="shared" si="25"/>
        <v>#VALUE!</v>
      </c>
      <c r="E80" s="21">
        <v>0</v>
      </c>
      <c r="F80" s="21"/>
      <c r="G80" s="21"/>
      <c r="H80" s="152"/>
      <c r="I80" s="21"/>
      <c r="J80" s="41" t="s">
        <v>164</v>
      </c>
      <c r="K80" s="205" t="s">
        <v>164</v>
      </c>
      <c r="L80" s="205" t="s">
        <v>164</v>
      </c>
    </row>
    <row r="81" spans="1:12" x14ac:dyDescent="0.2">
      <c r="A81" s="43"/>
      <c r="B81" s="40"/>
      <c r="C81" s="44"/>
      <c r="D81" s="45"/>
      <c r="E81" s="21"/>
      <c r="F81" s="21"/>
      <c r="G81" s="21"/>
      <c r="H81" s="152"/>
      <c r="I81" s="21"/>
      <c r="J81" s="41"/>
      <c r="K81" s="212"/>
      <c r="L81" s="212"/>
    </row>
    <row r="82" spans="1:12" x14ac:dyDescent="0.2">
      <c r="A82" s="11" t="s">
        <v>27</v>
      </c>
      <c r="B82" s="12">
        <v>1188077</v>
      </c>
      <c r="C82" s="13">
        <f>B82-J82</f>
        <v>27238</v>
      </c>
      <c r="D82" s="14">
        <f>C82/J82*100</f>
        <v>2.3464063492008798</v>
      </c>
      <c r="E82" s="15">
        <f>IF(B82&lt;K82,-1,IF(B82&gt;L82,1,0))</f>
        <v>0</v>
      </c>
      <c r="F82" s="15"/>
      <c r="G82" s="15"/>
      <c r="H82" s="153"/>
      <c r="I82" s="15"/>
      <c r="J82" s="190">
        <v>1160839</v>
      </c>
      <c r="K82" s="202">
        <v>1098262.3396568426</v>
      </c>
      <c r="L82" s="202">
        <v>1223415.6603431574</v>
      </c>
    </row>
    <row r="83" spans="1:12" x14ac:dyDescent="0.2">
      <c r="A83" s="17"/>
      <c r="B83" s="18"/>
      <c r="C83" s="19"/>
      <c r="D83" s="20"/>
      <c r="E83" s="21"/>
      <c r="F83" s="21"/>
      <c r="G83" s="21"/>
      <c r="H83" s="152"/>
      <c r="I83" s="21"/>
      <c r="J83" s="41"/>
      <c r="K83" s="212"/>
      <c r="L83" s="212"/>
    </row>
    <row r="84" spans="1:12" x14ac:dyDescent="0.2">
      <c r="A84" s="23" t="s">
        <v>42</v>
      </c>
      <c r="B84" s="37">
        <v>1188077</v>
      </c>
      <c r="C84" s="24">
        <f t="shared" ref="C84:C86" si="27">B84-J84</f>
        <v>27238</v>
      </c>
      <c r="D84" s="38">
        <f t="shared" ref="D84:D86" si="28">C84/J84*100</f>
        <v>2.3464063492008798</v>
      </c>
      <c r="E84" s="21">
        <f>IF(B84&lt;K84,-1,IF(B84&gt;L84,1,0))</f>
        <v>0</v>
      </c>
      <c r="F84" s="1">
        <f>+B84-F85</f>
        <v>0</v>
      </c>
      <c r="G84" s="279">
        <f>+C84-G85</f>
        <v>0</v>
      </c>
      <c r="H84" s="152"/>
      <c r="I84" s="21"/>
      <c r="J84" s="190">
        <v>1160839</v>
      </c>
      <c r="K84" s="202">
        <v>1098262.3396568426</v>
      </c>
      <c r="L84" s="202">
        <v>1223415.6603431574</v>
      </c>
    </row>
    <row r="85" spans="1:12" s="261" customFormat="1" ht="12.75" x14ac:dyDescent="0.2">
      <c r="A85" s="25" t="s">
        <v>136</v>
      </c>
      <c r="B85" s="18">
        <v>1118555</v>
      </c>
      <c r="C85" s="26">
        <f t="shared" si="27"/>
        <v>29908</v>
      </c>
      <c r="D85" s="27">
        <f t="shared" si="28"/>
        <v>2.7472633461535283</v>
      </c>
      <c r="E85" s="21">
        <f>IF(B85&lt;K85,-1,IF(B85&gt;L85,1,0))</f>
        <v>0</v>
      </c>
      <c r="F85" s="279">
        <f>SUM(B85:B87)</f>
        <v>1188077</v>
      </c>
      <c r="G85" s="279">
        <f>SUM(C85:C87)</f>
        <v>27238</v>
      </c>
      <c r="H85" s="152"/>
      <c r="I85" s="21"/>
      <c r="J85" s="87">
        <v>1088647</v>
      </c>
      <c r="K85" s="205">
        <v>1025674.3025782562</v>
      </c>
      <c r="L85" s="205">
        <v>1151619.6974217438</v>
      </c>
    </row>
    <row r="86" spans="1:12" s="261" customFormat="1" ht="12.75" x14ac:dyDescent="0.2">
      <c r="A86" s="46" t="s">
        <v>137</v>
      </c>
      <c r="B86" s="18">
        <v>61378</v>
      </c>
      <c r="C86" s="26">
        <f t="shared" si="27"/>
        <v>12428</v>
      </c>
      <c r="D86" s="27">
        <f t="shared" si="28"/>
        <v>25.389172625127681</v>
      </c>
      <c r="E86" s="21">
        <f>IF(B86&lt;K86,-1,IF(B86&gt;L86,1,0))</f>
        <v>1</v>
      </c>
      <c r="F86" s="21"/>
      <c r="G86" s="21"/>
      <c r="H86" s="152"/>
      <c r="I86" s="21"/>
      <c r="J86" s="87">
        <v>48950</v>
      </c>
      <c r="K86" s="205">
        <v>37720.672355992487</v>
      </c>
      <c r="L86" s="205">
        <v>60179.327644007513</v>
      </c>
    </row>
    <row r="87" spans="1:12" s="261" customFormat="1" ht="12.75" x14ac:dyDescent="0.2">
      <c r="A87" s="46" t="s">
        <v>138</v>
      </c>
      <c r="B87" s="18">
        <v>8144</v>
      </c>
      <c r="C87" s="26">
        <f>B87-J87</f>
        <v>-15098</v>
      </c>
      <c r="D87" s="27">
        <f>C87/J87*100</f>
        <v>-64.959986231821702</v>
      </c>
      <c r="E87" s="21">
        <f>IF(B87&lt;K87,-1,IF(B87&gt;L87,1,0))</f>
        <v>-1</v>
      </c>
      <c r="F87" s="21"/>
      <c r="G87" s="21"/>
      <c r="H87" s="152"/>
      <c r="I87" s="21"/>
      <c r="J87" s="87">
        <v>23242</v>
      </c>
      <c r="K87" s="205">
        <v>14165.369940875238</v>
      </c>
      <c r="L87" s="205">
        <v>32318.630059124764</v>
      </c>
    </row>
    <row r="88" spans="1:12" s="261" customFormat="1" x14ac:dyDescent="0.2">
      <c r="A88" s="31"/>
      <c r="B88" s="18"/>
      <c r="C88" s="18"/>
      <c r="D88" s="27"/>
      <c r="E88" s="21"/>
      <c r="F88" s="21"/>
      <c r="G88" s="21"/>
      <c r="H88" s="152"/>
      <c r="I88" s="21"/>
      <c r="J88" s="87"/>
      <c r="K88" s="217"/>
      <c r="L88" s="217"/>
    </row>
    <row r="89" spans="1:12" s="261" customFormat="1" x14ac:dyDescent="0.2">
      <c r="A89" s="23" t="s">
        <v>43</v>
      </c>
      <c r="B89" s="133">
        <v>1188077</v>
      </c>
      <c r="C89" s="24">
        <f t="shared" ref="C89:C95" si="29">B89-J89</f>
        <v>27238</v>
      </c>
      <c r="D89" s="134">
        <f t="shared" ref="D89:D95" si="30">C89/J89*100</f>
        <v>2.3464063492008798</v>
      </c>
      <c r="E89" s="21">
        <f t="shared" ref="E89:E94" si="31">IF(B89&lt;K89,-1,IF(B89&gt;L89,1,0))</f>
        <v>0</v>
      </c>
      <c r="F89" s="1">
        <f>+B89-F90</f>
        <v>0</v>
      </c>
      <c r="G89" s="279">
        <f>+C89-G90</f>
        <v>0</v>
      </c>
      <c r="H89" s="152"/>
      <c r="I89" s="21"/>
      <c r="J89" s="190">
        <v>1160839</v>
      </c>
      <c r="K89" s="202">
        <v>1098262.3396568426</v>
      </c>
      <c r="L89" s="202">
        <v>1223415.6603431574</v>
      </c>
    </row>
    <row r="90" spans="1:12" s="261" customFormat="1" x14ac:dyDescent="0.2">
      <c r="A90" s="25" t="s">
        <v>39</v>
      </c>
      <c r="B90" s="18">
        <v>321244</v>
      </c>
      <c r="C90" s="26">
        <f t="shared" si="29"/>
        <v>33443</v>
      </c>
      <c r="D90" s="27">
        <f t="shared" si="30"/>
        <v>11.620182000757467</v>
      </c>
      <c r="E90" s="21">
        <f>IF(B90&lt;K90,-1,IF(B90&gt;L90,1,0))</f>
        <v>1</v>
      </c>
      <c r="F90" s="279">
        <f>SUM(B90:B95)</f>
        <v>1188077</v>
      </c>
      <c r="G90" s="279">
        <f>SUM(C90:C95)</f>
        <v>27238</v>
      </c>
      <c r="H90" s="152"/>
      <c r="I90" s="21"/>
      <c r="J90" s="87">
        <v>287801</v>
      </c>
      <c r="K90" s="205">
        <v>254382.8673738564</v>
      </c>
      <c r="L90" s="205">
        <v>321219.13262614358</v>
      </c>
    </row>
    <row r="91" spans="1:12" s="261" customFormat="1" x14ac:dyDescent="0.2">
      <c r="A91" s="25" t="s">
        <v>29</v>
      </c>
      <c r="B91" s="18">
        <v>61337</v>
      </c>
      <c r="C91" s="26">
        <f t="shared" si="29"/>
        <v>-26113</v>
      </c>
      <c r="D91" s="27">
        <f t="shared" si="30"/>
        <v>-29.860491709548313</v>
      </c>
      <c r="E91" s="21">
        <f t="shared" si="31"/>
        <v>-1</v>
      </c>
      <c r="F91" s="21"/>
      <c r="G91" s="21"/>
      <c r="H91" s="152"/>
      <c r="I91" s="21"/>
      <c r="J91" s="87">
        <v>87450</v>
      </c>
      <c r="K91" s="205">
        <v>70883.372260529111</v>
      </c>
      <c r="L91" s="205">
        <v>104016.62773947089</v>
      </c>
    </row>
    <row r="92" spans="1:12" s="261" customFormat="1" x14ac:dyDescent="0.2">
      <c r="A92" s="25" t="s">
        <v>30</v>
      </c>
      <c r="B92" s="18">
        <v>84115</v>
      </c>
      <c r="C92" s="26">
        <f t="shared" si="29"/>
        <v>11158</v>
      </c>
      <c r="D92" s="27">
        <f t="shared" si="30"/>
        <v>15.293940266184192</v>
      </c>
      <c r="E92" s="21">
        <f t="shared" si="31"/>
        <v>0</v>
      </c>
      <c r="F92" s="21"/>
      <c r="G92" s="21"/>
      <c r="H92" s="152"/>
      <c r="I92" s="21"/>
      <c r="J92" s="87">
        <v>72957</v>
      </c>
      <c r="K92" s="205">
        <v>59231.322932806586</v>
      </c>
      <c r="L92" s="205">
        <v>86682.677067193406</v>
      </c>
    </row>
    <row r="93" spans="1:12" s="261" customFormat="1" x14ac:dyDescent="0.2">
      <c r="A93" s="25" t="s">
        <v>31</v>
      </c>
      <c r="B93" s="18">
        <v>162180</v>
      </c>
      <c r="C93" s="26">
        <f t="shared" si="29"/>
        <v>-11368</v>
      </c>
      <c r="D93" s="27">
        <f t="shared" si="30"/>
        <v>-6.5503491829349807</v>
      </c>
      <c r="E93" s="21">
        <f t="shared" si="31"/>
        <v>0</v>
      </c>
      <c r="F93" s="21"/>
      <c r="G93" s="21"/>
      <c r="H93" s="152"/>
      <c r="I93" s="21"/>
      <c r="J93" s="87">
        <v>173548</v>
      </c>
      <c r="K93" s="205">
        <v>151550.47012552805</v>
      </c>
      <c r="L93" s="205">
        <v>195545.52987447195</v>
      </c>
    </row>
    <row r="94" spans="1:12" s="261" customFormat="1" x14ac:dyDescent="0.2">
      <c r="A94" s="25" t="s">
        <v>22</v>
      </c>
      <c r="B94" s="18">
        <v>557823</v>
      </c>
      <c r="C94" s="26">
        <f t="shared" si="29"/>
        <v>18933</v>
      </c>
      <c r="D94" s="27">
        <f t="shared" si="30"/>
        <v>3.5133329622000784</v>
      </c>
      <c r="E94" s="21">
        <f t="shared" si="31"/>
        <v>0</v>
      </c>
      <c r="F94" s="21"/>
      <c r="G94" s="21"/>
      <c r="H94" s="152"/>
      <c r="I94" s="21"/>
      <c r="J94" s="87">
        <v>538890</v>
      </c>
      <c r="K94" s="205">
        <v>487700.45876315667</v>
      </c>
      <c r="L94" s="205">
        <v>590079.54123684333</v>
      </c>
    </row>
    <row r="95" spans="1:12" s="261" customFormat="1" x14ac:dyDescent="0.2">
      <c r="A95" s="25" t="s">
        <v>10</v>
      </c>
      <c r="B95" s="18">
        <v>1378</v>
      </c>
      <c r="C95" s="26">
        <f t="shared" si="29"/>
        <v>1185</v>
      </c>
      <c r="D95" s="27">
        <f t="shared" si="30"/>
        <v>613.98963730569949</v>
      </c>
      <c r="E95" s="21">
        <v>0</v>
      </c>
      <c r="F95" s="21"/>
      <c r="G95" s="21"/>
      <c r="H95" s="152"/>
      <c r="I95" s="21"/>
      <c r="J95" s="87">
        <v>193</v>
      </c>
      <c r="K95" s="205" t="s">
        <v>164</v>
      </c>
      <c r="L95" s="205" t="s">
        <v>164</v>
      </c>
    </row>
    <row r="96" spans="1:12" s="261" customFormat="1" x14ac:dyDescent="0.2">
      <c r="A96" s="31"/>
      <c r="B96" s="35"/>
      <c r="C96" s="18"/>
      <c r="D96" s="27"/>
      <c r="E96" s="21"/>
      <c r="F96" s="21"/>
      <c r="G96" s="21"/>
      <c r="H96" s="152"/>
      <c r="I96" s="21"/>
      <c r="J96" s="87"/>
      <c r="K96" s="217"/>
      <c r="L96" s="217"/>
    </row>
    <row r="97" spans="1:12" s="261" customFormat="1" ht="12.75" x14ac:dyDescent="0.2">
      <c r="A97" s="23" t="s">
        <v>139</v>
      </c>
      <c r="B97" s="133">
        <v>1188077</v>
      </c>
      <c r="C97" s="24">
        <f t="shared" ref="C97:C104" si="32">B97-J97</f>
        <v>27238</v>
      </c>
      <c r="D97" s="134">
        <f t="shared" ref="D97:D104" si="33">C97/J97*100</f>
        <v>2.3464063492008798</v>
      </c>
      <c r="E97" s="21">
        <f t="shared" ref="E97:E103" si="34">IF(B97&lt;K97,-1,IF(B97&gt;L97,1,0))</f>
        <v>0</v>
      </c>
      <c r="F97" s="1">
        <f>+B97-F98</f>
        <v>0</v>
      </c>
      <c r="G97" s="279">
        <f>+C97-G98</f>
        <v>0</v>
      </c>
      <c r="H97" s="152"/>
      <c r="I97" s="21"/>
      <c r="J97" s="190">
        <v>1160839</v>
      </c>
      <c r="K97" s="202">
        <v>1098262.3396568426</v>
      </c>
      <c r="L97" s="202">
        <v>1223415.6603431574</v>
      </c>
    </row>
    <row r="98" spans="1:12" s="261" customFormat="1" x14ac:dyDescent="0.2">
      <c r="A98" s="25" t="s">
        <v>47</v>
      </c>
      <c r="B98" s="18">
        <v>164637</v>
      </c>
      <c r="C98" s="26">
        <f t="shared" si="32"/>
        <v>-28997</v>
      </c>
      <c r="D98" s="32">
        <f t="shared" si="33"/>
        <v>-14.975159321193592</v>
      </c>
      <c r="E98" s="21">
        <f t="shared" si="34"/>
        <v>-1</v>
      </c>
      <c r="F98" s="279">
        <f>SUM(B98:B104)</f>
        <v>1188077</v>
      </c>
      <c r="G98" s="279">
        <f>SUM(C98:C104)</f>
        <v>27238</v>
      </c>
      <c r="H98" s="152"/>
      <c r="I98" s="21"/>
      <c r="J98" s="87">
        <v>193634</v>
      </c>
      <c r="K98" s="205">
        <v>166388.22405655659</v>
      </c>
      <c r="L98" s="205">
        <v>220879.77594344341</v>
      </c>
    </row>
    <row r="99" spans="1:12" s="261" customFormat="1" x14ac:dyDescent="0.2">
      <c r="A99" s="25" t="s">
        <v>32</v>
      </c>
      <c r="B99" s="18">
        <v>271079</v>
      </c>
      <c r="C99" s="26">
        <f t="shared" si="32"/>
        <v>-187</v>
      </c>
      <c r="D99" s="32">
        <f t="shared" si="33"/>
        <v>-6.8936025893403516E-2</v>
      </c>
      <c r="E99" s="21">
        <f t="shared" si="34"/>
        <v>0</v>
      </c>
      <c r="F99" s="21"/>
      <c r="G99" s="21"/>
      <c r="H99" s="152"/>
      <c r="I99" s="21"/>
      <c r="J99" s="87">
        <v>271266</v>
      </c>
      <c r="K99" s="205">
        <v>238855.22835553781</v>
      </c>
      <c r="L99" s="205">
        <v>303676.77164446219</v>
      </c>
    </row>
    <row r="100" spans="1:12" s="261" customFormat="1" x14ac:dyDescent="0.2">
      <c r="A100" s="25" t="s">
        <v>33</v>
      </c>
      <c r="B100" s="18">
        <v>354369</v>
      </c>
      <c r="C100" s="26">
        <f t="shared" si="32"/>
        <v>17299</v>
      </c>
      <c r="D100" s="32">
        <f t="shared" si="33"/>
        <v>5.1321683923220691</v>
      </c>
      <c r="E100" s="21">
        <f t="shared" si="34"/>
        <v>0</v>
      </c>
      <c r="F100" s="21"/>
      <c r="G100" s="21"/>
      <c r="H100" s="152"/>
      <c r="I100" s="21"/>
      <c r="J100" s="87">
        <v>337070</v>
      </c>
      <c r="K100" s="205">
        <v>304355.32636159216</v>
      </c>
      <c r="L100" s="205">
        <v>369784.67363840784</v>
      </c>
    </row>
    <row r="101" spans="1:12" s="261" customFormat="1" x14ac:dyDescent="0.2">
      <c r="A101" s="25" t="s">
        <v>34</v>
      </c>
      <c r="B101" s="18">
        <v>178333</v>
      </c>
      <c r="C101" s="26">
        <f t="shared" si="32"/>
        <v>-2297</v>
      </c>
      <c r="D101" s="32">
        <f t="shared" si="33"/>
        <v>-1.2716603000608979</v>
      </c>
      <c r="E101" s="21">
        <f t="shared" si="34"/>
        <v>0</v>
      </c>
      <c r="F101" s="21"/>
      <c r="G101" s="21"/>
      <c r="H101" s="152"/>
      <c r="I101" s="21"/>
      <c r="J101" s="87">
        <v>180630</v>
      </c>
      <c r="K101" s="205">
        <v>154278.6156954396</v>
      </c>
      <c r="L101" s="205">
        <v>206981.3843045604</v>
      </c>
    </row>
    <row r="102" spans="1:12" s="261" customFormat="1" x14ac:dyDescent="0.2">
      <c r="A102" s="25" t="s">
        <v>113</v>
      </c>
      <c r="B102" s="18">
        <v>60885</v>
      </c>
      <c r="C102" s="26">
        <f t="shared" si="32"/>
        <v>6300</v>
      </c>
      <c r="D102" s="32">
        <f t="shared" si="33"/>
        <v>11.541632316570487</v>
      </c>
      <c r="E102" s="21">
        <f t="shared" si="34"/>
        <v>0</v>
      </c>
      <c r="F102" s="21"/>
      <c r="G102" s="21"/>
      <c r="H102" s="152"/>
      <c r="I102" s="21"/>
      <c r="J102" s="87">
        <v>54585</v>
      </c>
      <c r="K102" s="205">
        <v>43377.873369530127</v>
      </c>
      <c r="L102" s="205">
        <v>65792.126630469866</v>
      </c>
    </row>
    <row r="103" spans="1:12" s="261" customFormat="1" x14ac:dyDescent="0.2">
      <c r="A103" s="25" t="s">
        <v>114</v>
      </c>
      <c r="B103" s="18">
        <v>158221</v>
      </c>
      <c r="C103" s="26">
        <f t="shared" si="32"/>
        <v>35004</v>
      </c>
      <c r="D103" s="32">
        <f t="shared" si="33"/>
        <v>28.408417669639739</v>
      </c>
      <c r="E103" s="21">
        <f t="shared" si="34"/>
        <v>1</v>
      </c>
      <c r="F103" s="21"/>
      <c r="G103" s="21"/>
      <c r="H103" s="152"/>
      <c r="I103" s="21"/>
      <c r="J103" s="87">
        <v>123217</v>
      </c>
      <c r="K103" s="205">
        <v>101132.91236082886</v>
      </c>
      <c r="L103" s="205">
        <v>145301.08763917114</v>
      </c>
    </row>
    <row r="104" spans="1:12" x14ac:dyDescent="0.2">
      <c r="A104" s="25" t="s">
        <v>10</v>
      </c>
      <c r="B104" s="18">
        <v>553</v>
      </c>
      <c r="C104" s="26">
        <f t="shared" si="32"/>
        <v>116</v>
      </c>
      <c r="D104" s="32">
        <f t="shared" si="33"/>
        <v>26.544622425629289</v>
      </c>
      <c r="E104" s="21">
        <v>0</v>
      </c>
      <c r="F104" s="21"/>
      <c r="G104" s="21"/>
      <c r="H104" s="152"/>
      <c r="I104" s="21"/>
      <c r="J104" s="41">
        <v>437</v>
      </c>
      <c r="K104" s="205">
        <v>0</v>
      </c>
      <c r="L104" s="205">
        <v>875.80767367311</v>
      </c>
    </row>
    <row r="105" spans="1:12" x14ac:dyDescent="0.2">
      <c r="A105" s="47"/>
      <c r="B105" s="48"/>
      <c r="C105" s="49"/>
      <c r="D105" s="50"/>
      <c r="E105" s="21"/>
      <c r="F105" s="21"/>
      <c r="G105" s="21"/>
      <c r="H105" s="152"/>
      <c r="I105" s="21"/>
      <c r="J105" s="41"/>
      <c r="K105" s="212"/>
      <c r="L105" s="212"/>
    </row>
    <row r="106" spans="1:12" x14ac:dyDescent="0.2">
      <c r="A106" s="51" t="s">
        <v>53</v>
      </c>
      <c r="B106" s="52"/>
      <c r="C106" s="53"/>
      <c r="D106" s="54"/>
      <c r="E106" s="15"/>
      <c r="F106" s="15"/>
      <c r="G106" s="15"/>
      <c r="H106" s="153"/>
      <c r="I106" s="15"/>
      <c r="J106" s="41"/>
      <c r="K106" s="292"/>
      <c r="L106" s="292"/>
    </row>
    <row r="107" spans="1:12" s="261" customFormat="1" x14ac:dyDescent="0.2">
      <c r="A107" s="55"/>
      <c r="B107" s="56"/>
      <c r="C107" s="57"/>
      <c r="D107" s="20"/>
      <c r="E107" s="21"/>
      <c r="F107" s="21"/>
      <c r="G107" s="21"/>
      <c r="H107" s="152"/>
      <c r="I107" s="21"/>
      <c r="K107" s="22"/>
      <c r="L107" s="22"/>
    </row>
    <row r="108" spans="1:12" x14ac:dyDescent="0.2">
      <c r="A108" s="58" t="s">
        <v>35</v>
      </c>
      <c r="B108" s="56"/>
      <c r="C108" s="59"/>
      <c r="D108" s="60"/>
      <c r="E108" s="21"/>
      <c r="F108" s="21"/>
      <c r="G108" s="21"/>
      <c r="H108" s="152"/>
      <c r="I108" s="21"/>
      <c r="K108" s="22"/>
      <c r="L108" s="22"/>
    </row>
    <row r="109" spans="1:12" x14ac:dyDescent="0.2">
      <c r="A109" s="61" t="s">
        <v>28</v>
      </c>
      <c r="B109" s="62">
        <v>60.475152358745255</v>
      </c>
      <c r="C109" s="50">
        <f t="shared" ref="C109:C111" si="35">B109-J109</f>
        <v>-0.44375440392857257</v>
      </c>
      <c r="D109" s="50">
        <f t="shared" ref="D109:D111" si="36">C109/J109*100</f>
        <v>-0.72843461498306028</v>
      </c>
      <c r="E109" s="21">
        <f>IF(B109&lt;K109,-1,IF(B109&gt;L109,1,0))</f>
        <v>0</v>
      </c>
      <c r="F109" s="21"/>
      <c r="G109" s="21"/>
      <c r="H109" s="152"/>
      <c r="I109" s="21"/>
      <c r="J109" s="63">
        <v>60.918906762673828</v>
      </c>
      <c r="K109" s="63">
        <v>58.968403491120256</v>
      </c>
      <c r="L109" s="63">
        <v>62.8694100342274</v>
      </c>
    </row>
    <row r="110" spans="1:12" ht="12.75" x14ac:dyDescent="0.2">
      <c r="A110" s="61" t="s">
        <v>140</v>
      </c>
      <c r="B110" s="62">
        <v>53.35498631191534</v>
      </c>
      <c r="C110" s="50">
        <f t="shared" si="35"/>
        <v>3.9551545084885191</v>
      </c>
      <c r="D110" s="50">
        <f t="shared" si="36"/>
        <v>8.0064129048596353</v>
      </c>
      <c r="E110" s="21">
        <f>IF(B110&lt;K110,-1,IF(B110&gt;L110,1,0))</f>
        <v>1</v>
      </c>
      <c r="F110" s="21"/>
      <c r="G110" s="21"/>
      <c r="H110" s="152"/>
      <c r="I110" s="21"/>
      <c r="J110" s="63">
        <v>49.399831803426821</v>
      </c>
      <c r="K110" s="63">
        <v>47.470563670284442</v>
      </c>
      <c r="L110" s="63">
        <v>51.329099936569186</v>
      </c>
    </row>
    <row r="111" spans="1:12" x14ac:dyDescent="0.2">
      <c r="A111" s="61" t="s">
        <v>37</v>
      </c>
      <c r="B111" s="62">
        <v>39.524847641254745</v>
      </c>
      <c r="C111" s="50">
        <f t="shared" si="35"/>
        <v>0.44375440392857257</v>
      </c>
      <c r="D111" s="50">
        <f t="shared" si="36"/>
        <v>1.1354708048564639</v>
      </c>
      <c r="E111" s="21">
        <f>IF(B111&lt;K111,-1,IF(B111&gt;L111,1,0))</f>
        <v>0</v>
      </c>
      <c r="F111" s="21"/>
      <c r="G111" s="21"/>
      <c r="H111" s="152"/>
      <c r="I111" s="21"/>
      <c r="J111" s="63">
        <v>39.081093237326172</v>
      </c>
      <c r="K111" s="63">
        <v>37.1305899657726</v>
      </c>
      <c r="L111" s="63">
        <v>41.031596508879744</v>
      </c>
    </row>
    <row r="112" spans="1:12" x14ac:dyDescent="0.2">
      <c r="A112" s="64"/>
      <c r="B112" s="62"/>
      <c r="C112" s="50"/>
      <c r="D112" s="50"/>
      <c r="E112" s="21"/>
      <c r="F112" s="21"/>
      <c r="G112" s="21"/>
      <c r="H112" s="152"/>
      <c r="I112" s="21"/>
      <c r="J112" s="22"/>
      <c r="K112" s="22"/>
      <c r="L112" s="22"/>
    </row>
    <row r="113" spans="1:12" x14ac:dyDescent="0.2">
      <c r="A113" s="58" t="s">
        <v>36</v>
      </c>
      <c r="B113" s="59"/>
      <c r="C113" s="60"/>
      <c r="D113" s="60"/>
      <c r="E113" s="21"/>
      <c r="F113" s="21"/>
      <c r="G113" s="21"/>
      <c r="H113" s="152"/>
      <c r="I113" s="21"/>
      <c r="J113" s="22"/>
      <c r="K113" s="22"/>
      <c r="L113" s="22"/>
    </row>
    <row r="114" spans="1:12" ht="12.75" x14ac:dyDescent="0.2">
      <c r="A114" s="61" t="s">
        <v>141</v>
      </c>
      <c r="B114" s="62">
        <v>11.77370501622271</v>
      </c>
      <c r="C114" s="50">
        <f t="shared" ref="C114:C115" si="37">B114-J114</f>
        <v>-7.1351618223151156</v>
      </c>
      <c r="D114" s="50">
        <f t="shared" ref="D114:D115" si="38">C114/J114*100</f>
        <v>-37.734476017214682</v>
      </c>
      <c r="E114" s="21">
        <f>IF(B114&lt;K114,-1,IF(B114&gt;L114,1,0))</f>
        <v>-1</v>
      </c>
      <c r="F114" s="21"/>
      <c r="G114" s="21"/>
      <c r="H114" s="152"/>
      <c r="I114" s="21"/>
      <c r="J114" s="63">
        <v>18.908866838537826</v>
      </c>
      <c r="K114" s="63">
        <v>16.777438456486475</v>
      </c>
      <c r="L114" s="63">
        <v>21.040295220589172</v>
      </c>
    </row>
    <row r="115" spans="1:12" s="261" customFormat="1" ht="12.75" x14ac:dyDescent="0.2">
      <c r="A115" s="61" t="s">
        <v>216</v>
      </c>
      <c r="B115" s="62">
        <v>19.331815766340156</v>
      </c>
      <c r="C115" s="50">
        <f t="shared" si="37"/>
        <v>-6.6058077142442038</v>
      </c>
      <c r="D115" s="50">
        <f t="shared" si="38"/>
        <v>-25.468053074287972</v>
      </c>
      <c r="E115" s="21">
        <f>IF(B115&lt;K115,-1,IF(B115&gt;L115,1,0))</f>
        <v>-1</v>
      </c>
      <c r="F115" s="21"/>
      <c r="G115" s="21"/>
      <c r="H115" s="152"/>
      <c r="I115" s="21"/>
      <c r="J115" s="63">
        <v>25.93762348058436</v>
      </c>
      <c r="K115" s="63">
        <v>23.756396148003667</v>
      </c>
      <c r="L115" s="63">
        <v>28.118850813165054</v>
      </c>
    </row>
    <row r="116" spans="1:12" s="261" customFormat="1" x14ac:dyDescent="0.2">
      <c r="A116" s="64"/>
      <c r="B116" s="62"/>
      <c r="C116" s="50"/>
      <c r="D116" s="50"/>
      <c r="E116" s="21"/>
      <c r="F116" s="21"/>
      <c r="G116" s="21"/>
      <c r="H116" s="152"/>
      <c r="I116" s="21"/>
      <c r="J116" s="293"/>
      <c r="K116" s="293"/>
      <c r="L116" s="293"/>
    </row>
    <row r="117" spans="1:12" s="261" customFormat="1" x14ac:dyDescent="0.2">
      <c r="A117" s="58" t="s">
        <v>52</v>
      </c>
      <c r="B117" s="59"/>
      <c r="C117" s="60"/>
      <c r="D117" s="60"/>
      <c r="E117" s="21"/>
      <c r="F117" s="21"/>
      <c r="G117" s="21"/>
      <c r="H117" s="152"/>
      <c r="I117" s="21"/>
      <c r="J117" s="293"/>
      <c r="K117" s="293"/>
      <c r="L117" s="293"/>
    </row>
    <row r="118" spans="1:12" s="261" customFormat="1" ht="12.75" x14ac:dyDescent="0.2">
      <c r="A118" s="61" t="s">
        <v>217</v>
      </c>
      <c r="B118" s="62">
        <v>71.454616762595265</v>
      </c>
      <c r="C118" s="50">
        <f t="shared" ref="C118:C120" si="39">B118-J118</f>
        <v>-1.0525731184139033</v>
      </c>
      <c r="D118" s="50">
        <f t="shared" ref="D118:D120" si="40">C118/J118*100</f>
        <v>-1.4516810265868401</v>
      </c>
      <c r="E118" s="21">
        <f>IF(B118&lt;K118,-1,IF(B118&gt;L118,1,0))</f>
        <v>0</v>
      </c>
      <c r="F118" s="21"/>
      <c r="G118" s="21"/>
      <c r="H118" s="152"/>
      <c r="I118" s="21"/>
      <c r="J118" s="63">
        <v>72.507189881009168</v>
      </c>
      <c r="K118" s="63">
        <v>70.392698661549062</v>
      </c>
      <c r="L118" s="63">
        <v>74.621681100469289</v>
      </c>
    </row>
    <row r="119" spans="1:12" s="261" customFormat="1" x14ac:dyDescent="0.2">
      <c r="A119" s="61" t="s">
        <v>73</v>
      </c>
      <c r="B119" s="62">
        <v>8.5600609054637218</v>
      </c>
      <c r="C119" s="50">
        <f t="shared" si="39"/>
        <v>-6.7517959239009784</v>
      </c>
      <c r="D119" s="50">
        <f t="shared" si="40"/>
        <v>-44.095213266052433</v>
      </c>
      <c r="E119" s="21">
        <f>IF(B119&lt;K119,-1,IF(B119&gt;L119,1,0))</f>
        <v>-1</v>
      </c>
      <c r="F119" s="21"/>
      <c r="G119" s="21"/>
      <c r="H119" s="152"/>
      <c r="I119" s="21"/>
      <c r="J119" s="63">
        <v>15.3118568293647</v>
      </c>
      <c r="K119" s="63">
        <v>13.508600310135293</v>
      </c>
      <c r="L119" s="63">
        <v>17.115113348594107</v>
      </c>
    </row>
    <row r="120" spans="1:12" s="261" customFormat="1" ht="12.75" x14ac:dyDescent="0.2">
      <c r="A120" s="333" t="s">
        <v>238</v>
      </c>
      <c r="B120" s="62">
        <v>40.870197412764831</v>
      </c>
      <c r="C120" s="50">
        <f t="shared" si="39"/>
        <v>40.870197412764831</v>
      </c>
      <c r="D120" s="50" t="e">
        <f t="shared" si="40"/>
        <v>#DIV/0!</v>
      </c>
      <c r="E120" s="21">
        <f t="shared" ref="E120" si="41">IF(B120&lt;K120,-1,IF(B120&gt;L120,1,0))</f>
        <v>1</v>
      </c>
      <c r="F120" s="21"/>
      <c r="G120" s="21"/>
      <c r="H120" s="152"/>
      <c r="I120" s="21"/>
      <c r="J120" s="63"/>
      <c r="K120" s="63"/>
      <c r="L120" s="63"/>
    </row>
    <row r="121" spans="1:12" s="261" customFormat="1" x14ac:dyDescent="0.2">
      <c r="A121" s="61"/>
      <c r="B121" s="62"/>
      <c r="C121" s="50"/>
      <c r="D121" s="50"/>
      <c r="E121" s="65"/>
      <c r="F121" s="65"/>
      <c r="G121" s="65"/>
      <c r="H121" s="152"/>
      <c r="I121" s="65"/>
      <c r="J121" s="63"/>
      <c r="K121" s="63"/>
      <c r="L121" s="63"/>
    </row>
    <row r="122" spans="1:12" s="261" customFormat="1" x14ac:dyDescent="0.2">
      <c r="A122" s="58" t="s">
        <v>115</v>
      </c>
      <c r="B122" s="62"/>
      <c r="C122" s="50"/>
      <c r="D122" s="50"/>
      <c r="E122" s="65"/>
      <c r="F122" s="65"/>
      <c r="G122" s="65"/>
      <c r="H122" s="152"/>
      <c r="I122" s="65"/>
      <c r="J122" s="63"/>
      <c r="K122" s="63"/>
      <c r="L122" s="63"/>
    </row>
    <row r="123" spans="1:12" ht="13.5" thickBot="1" x14ac:dyDescent="0.25">
      <c r="A123" s="294" t="s">
        <v>239</v>
      </c>
      <c r="B123" s="295">
        <v>12.167203551435241</v>
      </c>
      <c r="C123" s="171">
        <f>B123-J123</f>
        <v>-7.7700269404465718</v>
      </c>
      <c r="D123" s="296">
        <f>C123/J123*100</f>
        <v>-38.972448774218805</v>
      </c>
      <c r="E123" s="297">
        <f>IF(B123&lt;K123,-1,IF(B123&gt;L123,1,0))</f>
        <v>-1</v>
      </c>
      <c r="F123" s="65"/>
      <c r="G123" s="65"/>
      <c r="H123" s="152"/>
      <c r="I123" s="65"/>
      <c r="J123" s="255">
        <v>19.937230491881813</v>
      </c>
      <c r="K123" s="255">
        <v>17.735213853424867</v>
      </c>
      <c r="L123" s="255">
        <v>22.139247130338759</v>
      </c>
    </row>
    <row r="124" spans="1:12" s="261" customFormat="1" ht="11.25" customHeight="1" x14ac:dyDescent="0.2">
      <c r="A124" s="367" t="s">
        <v>142</v>
      </c>
      <c r="B124" s="367"/>
      <c r="C124" s="367"/>
      <c r="D124" s="367"/>
      <c r="E124" s="367"/>
      <c r="F124" s="260"/>
      <c r="G124" s="260"/>
      <c r="H124" s="156"/>
      <c r="I124" s="260"/>
    </row>
    <row r="125" spans="1:12" s="261" customFormat="1" ht="11.25" customHeight="1" x14ac:dyDescent="0.2">
      <c r="A125" s="346" t="s">
        <v>143</v>
      </c>
      <c r="B125" s="346"/>
      <c r="C125" s="346"/>
      <c r="D125" s="346"/>
      <c r="E125" s="346"/>
      <c r="F125" s="260"/>
      <c r="G125" s="260"/>
      <c r="H125" s="156"/>
      <c r="I125" s="260"/>
    </row>
    <row r="126" spans="1:12" s="261" customFormat="1" ht="11.25" customHeight="1" x14ac:dyDescent="0.2">
      <c r="A126" s="346" t="s">
        <v>144</v>
      </c>
      <c r="B126" s="346"/>
      <c r="C126" s="346"/>
      <c r="D126" s="346"/>
      <c r="E126" s="346"/>
      <c r="F126" s="260"/>
      <c r="G126" s="260"/>
      <c r="H126" s="156"/>
      <c r="I126" s="260"/>
    </row>
    <row r="127" spans="1:12" s="261" customFormat="1" ht="11.25" customHeight="1" x14ac:dyDescent="0.2">
      <c r="A127" s="346" t="s">
        <v>145</v>
      </c>
      <c r="B127" s="346"/>
      <c r="C127" s="346"/>
      <c r="D127" s="346"/>
      <c r="E127" s="346"/>
      <c r="F127" s="260"/>
      <c r="G127" s="260"/>
      <c r="H127" s="156"/>
      <c r="I127" s="260"/>
    </row>
    <row r="128" spans="1:12" s="261" customFormat="1" ht="11.25" customHeight="1" x14ac:dyDescent="0.2">
      <c r="A128" s="346" t="s">
        <v>165</v>
      </c>
      <c r="B128" s="346"/>
      <c r="C128" s="346"/>
      <c r="D128" s="346"/>
      <c r="E128" s="346"/>
      <c r="F128" s="260"/>
      <c r="G128" s="260"/>
      <c r="H128" s="156"/>
      <c r="I128" s="260"/>
    </row>
    <row r="129" spans="1:33" s="261" customFormat="1" ht="11.25" customHeight="1" x14ac:dyDescent="0.2">
      <c r="A129" s="346" t="s">
        <v>146</v>
      </c>
      <c r="B129" s="346"/>
      <c r="C129" s="346"/>
      <c r="D129" s="346"/>
      <c r="E129" s="346"/>
      <c r="F129" s="260"/>
      <c r="G129" s="260"/>
      <c r="H129" s="156"/>
      <c r="I129" s="260"/>
    </row>
    <row r="130" spans="1:33" s="261" customFormat="1" ht="11.25" customHeight="1" x14ac:dyDescent="0.2">
      <c r="A130" s="346" t="s">
        <v>147</v>
      </c>
      <c r="B130" s="346"/>
      <c r="C130" s="346"/>
      <c r="D130" s="346"/>
      <c r="E130" s="346"/>
      <c r="F130" s="260"/>
      <c r="G130" s="260"/>
      <c r="H130" s="156"/>
      <c r="I130" s="260"/>
    </row>
    <row r="131" spans="1:33" s="261" customFormat="1" ht="11.25" customHeight="1" x14ac:dyDescent="0.2">
      <c r="A131" s="346" t="s">
        <v>148</v>
      </c>
      <c r="B131" s="346"/>
      <c r="C131" s="346"/>
      <c r="D131" s="346"/>
      <c r="E131" s="346"/>
      <c r="F131" s="260"/>
      <c r="G131" s="260"/>
      <c r="H131" s="156"/>
      <c r="I131" s="260"/>
    </row>
    <row r="132" spans="1:33" s="261" customFormat="1" ht="11.25" customHeight="1" x14ac:dyDescent="0.2">
      <c r="A132" s="346" t="s">
        <v>149</v>
      </c>
      <c r="B132" s="346"/>
      <c r="C132" s="346"/>
      <c r="D132" s="346"/>
      <c r="E132" s="346"/>
      <c r="F132" s="260"/>
      <c r="G132" s="260"/>
      <c r="H132" s="156"/>
      <c r="I132" s="260"/>
    </row>
    <row r="133" spans="1:33" s="261" customFormat="1" ht="11.25" customHeight="1" x14ac:dyDescent="0.2">
      <c r="A133" s="346" t="s">
        <v>150</v>
      </c>
      <c r="B133" s="346"/>
      <c r="C133" s="346"/>
      <c r="D133" s="346"/>
      <c r="E133" s="346"/>
      <c r="F133" s="260"/>
      <c r="G133" s="260"/>
      <c r="H133" s="156"/>
      <c r="I133" s="260"/>
    </row>
    <row r="134" spans="1:33" s="261" customFormat="1" ht="11.25" customHeight="1" x14ac:dyDescent="0.2">
      <c r="A134" s="346" t="s">
        <v>151</v>
      </c>
      <c r="B134" s="346"/>
      <c r="C134" s="346"/>
      <c r="D134" s="346"/>
      <c r="E134" s="346"/>
      <c r="F134" s="260"/>
      <c r="G134" s="260"/>
      <c r="H134" s="156"/>
      <c r="I134" s="260"/>
    </row>
    <row r="135" spans="1:33" s="261" customFormat="1" ht="11.25" customHeight="1" x14ac:dyDescent="0.2">
      <c r="A135" s="346" t="s">
        <v>152</v>
      </c>
      <c r="B135" s="346"/>
      <c r="C135" s="346"/>
      <c r="D135" s="346"/>
      <c r="E135" s="346"/>
      <c r="F135" s="260"/>
      <c r="G135" s="260"/>
      <c r="H135" s="156"/>
      <c r="I135" s="260"/>
    </row>
    <row r="136" spans="1:33" s="261" customFormat="1" ht="11.25" customHeight="1" x14ac:dyDescent="0.2">
      <c r="A136" s="346" t="s">
        <v>225</v>
      </c>
      <c r="B136" s="346"/>
      <c r="C136" s="346"/>
      <c r="D136" s="346"/>
      <c r="E136" s="346"/>
      <c r="F136" s="260"/>
      <c r="G136" s="260"/>
      <c r="H136" s="156"/>
      <c r="I136" s="260"/>
    </row>
    <row r="137" spans="1:33" s="261" customFormat="1" ht="11.25" customHeight="1" x14ac:dyDescent="0.2">
      <c r="A137" s="346" t="s">
        <v>218</v>
      </c>
      <c r="B137" s="346"/>
      <c r="C137" s="346"/>
      <c r="D137" s="346"/>
      <c r="E137" s="346"/>
      <c r="F137" s="260"/>
      <c r="G137" s="260"/>
      <c r="H137" s="156"/>
      <c r="I137" s="260"/>
    </row>
    <row r="138" spans="1:33" s="261" customFormat="1" ht="11.25" customHeight="1" x14ac:dyDescent="0.2">
      <c r="A138" s="346" t="s">
        <v>241</v>
      </c>
      <c r="B138" s="346"/>
      <c r="C138" s="346"/>
      <c r="D138" s="346"/>
      <c r="E138" s="346"/>
      <c r="F138" s="260"/>
      <c r="G138" s="260"/>
      <c r="H138" s="156"/>
      <c r="I138" s="260"/>
      <c r="J138" s="260"/>
      <c r="K138" s="260"/>
      <c r="L138" s="260"/>
      <c r="M138" s="260"/>
      <c r="N138" s="260"/>
      <c r="O138" s="260"/>
      <c r="P138" s="260"/>
      <c r="Q138" s="260"/>
      <c r="R138" s="260"/>
      <c r="S138" s="260"/>
      <c r="T138" s="260"/>
      <c r="U138" s="260"/>
      <c r="V138" s="260"/>
      <c r="W138" s="260"/>
      <c r="X138" s="260"/>
      <c r="Y138" s="260"/>
      <c r="Z138" s="260"/>
      <c r="AA138" s="260"/>
      <c r="AB138" s="260"/>
      <c r="AC138" s="260"/>
      <c r="AD138" s="260"/>
      <c r="AE138" s="260"/>
      <c r="AF138" s="260"/>
      <c r="AG138" s="260"/>
    </row>
    <row r="139" spans="1:33" s="261" customFormat="1" ht="11.25" customHeight="1" x14ac:dyDescent="0.2">
      <c r="A139" s="350" t="s">
        <v>240</v>
      </c>
      <c r="B139" s="350"/>
      <c r="C139" s="350"/>
      <c r="D139" s="350"/>
      <c r="E139" s="350"/>
      <c r="F139" s="260"/>
      <c r="G139" s="260"/>
      <c r="H139" s="156"/>
      <c r="I139" s="260"/>
      <c r="J139" s="260"/>
      <c r="K139" s="260"/>
      <c r="L139" s="260"/>
      <c r="M139" s="260"/>
      <c r="N139" s="260"/>
      <c r="O139" s="260"/>
      <c r="P139" s="260"/>
      <c r="Q139" s="260"/>
      <c r="R139" s="260"/>
      <c r="S139" s="260"/>
      <c r="T139" s="260"/>
      <c r="U139" s="260"/>
      <c r="V139" s="260"/>
      <c r="W139" s="260"/>
      <c r="X139" s="260"/>
      <c r="Y139" s="260"/>
      <c r="Z139" s="260"/>
      <c r="AA139" s="260"/>
      <c r="AB139" s="260"/>
      <c r="AC139" s="260"/>
      <c r="AD139" s="260"/>
      <c r="AE139" s="260"/>
      <c r="AF139" s="260"/>
      <c r="AG139" s="260"/>
    </row>
    <row r="140" spans="1:33" s="261" customFormat="1" ht="11.25" customHeight="1" x14ac:dyDescent="0.2">
      <c r="A140" s="346" t="s">
        <v>153</v>
      </c>
      <c r="B140" s="346"/>
      <c r="C140" s="346"/>
      <c r="D140" s="346"/>
      <c r="E140" s="346"/>
      <c r="F140" s="260"/>
      <c r="G140" s="260"/>
      <c r="H140" s="156"/>
      <c r="I140" s="260"/>
    </row>
    <row r="141" spans="1:33" s="261" customFormat="1" ht="11.25" customHeight="1" x14ac:dyDescent="0.2">
      <c r="A141" s="352" t="s">
        <v>259</v>
      </c>
      <c r="B141" s="352"/>
      <c r="C141" s="352"/>
      <c r="D141" s="352"/>
      <c r="E141" s="352"/>
      <c r="F141" s="262"/>
      <c r="G141" s="262"/>
      <c r="H141" s="157"/>
      <c r="I141" s="262"/>
    </row>
    <row r="142" spans="1:33" ht="11.25" customHeight="1" x14ac:dyDescent="0.2">
      <c r="A142" s="67">
        <v>1</v>
      </c>
      <c r="B142" s="67">
        <v>-1</v>
      </c>
      <c r="C142" s="67">
        <v>0</v>
      </c>
      <c r="F142" s="39"/>
      <c r="G142" s="39"/>
      <c r="H142" s="39"/>
      <c r="I142" s="39"/>
    </row>
  </sheetData>
  <mergeCells count="31">
    <mergeCell ref="A1:E1"/>
    <mergeCell ref="A2:E2"/>
    <mergeCell ref="A3:E3"/>
    <mergeCell ref="J3:L3"/>
    <mergeCell ref="A4:A5"/>
    <mergeCell ref="C4:D4"/>
    <mergeCell ref="E4:E5"/>
    <mergeCell ref="F4:G4"/>
    <mergeCell ref="H4:I4"/>
    <mergeCell ref="J4:J5"/>
    <mergeCell ref="A132:E132"/>
    <mergeCell ref="K4:L4"/>
    <mergeCell ref="F7:G7"/>
    <mergeCell ref="H7:I7"/>
    <mergeCell ref="A124:E124"/>
    <mergeCell ref="A125:E125"/>
    <mergeCell ref="A126:E126"/>
    <mergeCell ref="A127:E127"/>
    <mergeCell ref="A128:E128"/>
    <mergeCell ref="A129:E129"/>
    <mergeCell ref="A130:E130"/>
    <mergeCell ref="A131:E131"/>
    <mergeCell ref="A139:E139"/>
    <mergeCell ref="A140:E140"/>
    <mergeCell ref="A141:E141"/>
    <mergeCell ref="A133:E133"/>
    <mergeCell ref="A134:E134"/>
    <mergeCell ref="A135:E135"/>
    <mergeCell ref="A136:E136"/>
    <mergeCell ref="A137:E137"/>
    <mergeCell ref="A138:E138"/>
  </mergeCells>
  <conditionalFormatting sqref="A142:C142 E123 E118:E119 E114:E115 E109:E111 E97:E104 E89:E95 E84:E87 E82 E57 E49:E52 E40:E47 E36:E38 E28:E34 E26 E24 E20:E22 E18 E7 E9:E16 E73:E80 E59:E63 E65:E69 E71">
    <cfRule type="iconSet" priority="10">
      <iconSet iconSet="3Arrows" showValue="0">
        <cfvo type="percent" val="0"/>
        <cfvo type="percent" val="33"/>
        <cfvo type="percent" val="67"/>
      </iconSet>
    </cfRule>
  </conditionalFormatting>
  <conditionalFormatting sqref="E121:E122">
    <cfRule type="iconSet" priority="11">
      <iconSet iconSet="3Arrows" showValue="0">
        <cfvo type="percent" val="0"/>
        <cfvo type="percent" val="33"/>
        <cfvo type="percent" val="67"/>
      </iconSet>
    </cfRule>
  </conditionalFormatting>
  <conditionalFormatting sqref="F121:I122">
    <cfRule type="iconSet" priority="9">
      <iconSet iconSet="3Arrows" showValue="0">
        <cfvo type="percent" val="0"/>
        <cfvo type="percent" val="33"/>
        <cfvo type="percent" val="67"/>
      </iconSet>
    </cfRule>
  </conditionalFormatting>
  <conditionalFormatting sqref="F123:I123 F114:I115 F109:I111 F99:I104 F91:I95 F86:I87 F82:I82 F57:I57 F51:I52 F42:I47 F38:I38 F30:I34 F26:I26 F24:G24 F22:G22 F18:I18 F7 F75:I80 F118:I120 F67:I71 F11:I16 H9:I10 H28:I29 H40:I41 H36:I37 H49:I50 F63:I63 H59:I62 H65:I66 H73:I74 H84:I85 H89:I90 H97:I98 H7 I24">
    <cfRule type="iconSet" priority="8">
      <iconSet iconSet="3Arrows" showValue="0">
        <cfvo type="percent" val="0"/>
        <cfvo type="percent" val="33"/>
        <cfvo type="percent" val="67"/>
      </iconSet>
    </cfRule>
  </conditionalFormatting>
  <conditionalFormatting sqref="H4 F4">
    <cfRule type="iconSet" priority="7">
      <iconSet iconSet="3Arrows" showValue="0">
        <cfvo type="percent" val="0"/>
        <cfvo type="percent" val="33"/>
        <cfvo type="percent" val="67"/>
      </iconSet>
    </cfRule>
  </conditionalFormatting>
  <conditionalFormatting sqref="E70">
    <cfRule type="iconSet" priority="6">
      <iconSet iconSet="3Arrows" showValue="0">
        <cfvo type="percent" val="0"/>
        <cfvo type="percent" val="33"/>
        <cfvo type="percent" val="67"/>
      </iconSet>
    </cfRule>
  </conditionalFormatting>
  <conditionalFormatting sqref="E120">
    <cfRule type="iconSet" priority="5">
      <iconSet iconSet="3Arrows" showValue="0">
        <cfvo type="percent" val="0"/>
        <cfvo type="percent" val="33"/>
        <cfvo type="percent" val="67"/>
      </iconSet>
    </cfRule>
  </conditionalFormatting>
  <conditionalFormatting sqref="F53:I55">
    <cfRule type="iconSet" priority="4">
      <iconSet iconSet="3Arrows" showValue="0">
        <cfvo type="percent" val="0"/>
        <cfvo type="percent" val="33"/>
        <cfvo type="percent" val="67"/>
      </iconSet>
    </cfRule>
  </conditionalFormatting>
  <conditionalFormatting sqref="E53">
    <cfRule type="iconSet" priority="3">
      <iconSet iconSet="3Arrows" showValue="0">
        <cfvo type="percent" val="0"/>
        <cfvo type="percent" val="33"/>
        <cfvo type="percent" val="67"/>
      </iconSet>
    </cfRule>
  </conditionalFormatting>
  <conditionalFormatting sqref="E54">
    <cfRule type="iconSet" priority="2">
      <iconSet iconSet="3Arrows" showValue="0">
        <cfvo type="percent" val="0"/>
        <cfvo type="percent" val="33"/>
        <cfvo type="percent" val="67"/>
      </iconSet>
    </cfRule>
  </conditionalFormatting>
  <conditionalFormatting sqref="E55">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80"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G143"/>
  <sheetViews>
    <sheetView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B7" sqref="B7:B16"/>
    </sheetView>
  </sheetViews>
  <sheetFormatPr baseColWidth="10" defaultColWidth="11.42578125" defaultRowHeight="11.25" x14ac:dyDescent="0.2"/>
  <cols>
    <col min="1" max="1" width="39" style="10" customWidth="1"/>
    <col min="2" max="4" width="9.140625" style="10" customWidth="1"/>
    <col min="5" max="5" width="20.85546875" style="10" customWidth="1"/>
    <col min="6" max="6" width="7.5703125" style="10" bestFit="1" customWidth="1"/>
    <col min="7" max="7" width="7.85546875" style="10" bestFit="1" customWidth="1"/>
    <col min="8" max="8" width="5.7109375" style="10" bestFit="1" customWidth="1"/>
    <col min="9" max="9" width="4" style="10" bestFit="1" customWidth="1"/>
    <col min="10" max="12" width="11.42578125" style="10" customWidth="1"/>
    <col min="13" max="16384" width="11.42578125" style="10"/>
  </cols>
  <sheetData>
    <row r="1" spans="1:14" x14ac:dyDescent="0.2">
      <c r="A1" s="356" t="s">
        <v>245</v>
      </c>
      <c r="B1" s="356"/>
      <c r="C1" s="356"/>
      <c r="D1" s="356"/>
      <c r="E1" s="356"/>
      <c r="F1" s="264"/>
      <c r="G1" s="264"/>
      <c r="H1" s="149"/>
      <c r="I1" s="264"/>
    </row>
    <row r="2" spans="1:14" x14ac:dyDescent="0.2">
      <c r="A2" s="356" t="s">
        <v>159</v>
      </c>
      <c r="B2" s="356"/>
      <c r="C2" s="356"/>
      <c r="D2" s="356"/>
      <c r="E2" s="356"/>
      <c r="F2" s="264"/>
      <c r="G2" s="264"/>
      <c r="H2" s="149"/>
      <c r="I2" s="264"/>
    </row>
    <row r="3" spans="1:14" ht="12" thickBot="1" x14ac:dyDescent="0.25">
      <c r="A3" s="357" t="str">
        <f>+'C1 urbano'!A3:E3</f>
        <v>II Trimestre 2022</v>
      </c>
      <c r="B3" s="357"/>
      <c r="C3" s="357"/>
      <c r="D3" s="357"/>
      <c r="E3" s="357"/>
      <c r="F3" s="265"/>
      <c r="G3" s="265"/>
      <c r="H3" s="149"/>
      <c r="I3" s="265"/>
      <c r="J3" s="353" t="s">
        <v>229</v>
      </c>
      <c r="K3" s="353"/>
      <c r="L3" s="353"/>
    </row>
    <row r="4" spans="1:14" ht="15" customHeight="1" x14ac:dyDescent="0.2">
      <c r="A4" s="368" t="s">
        <v>16</v>
      </c>
      <c r="B4" s="275" t="str">
        <f>+'C1 urbano'!B4</f>
        <v>II 2022</v>
      </c>
      <c r="C4" s="369" t="s">
        <v>74</v>
      </c>
      <c r="D4" s="369"/>
      <c r="E4" s="370" t="s">
        <v>108</v>
      </c>
      <c r="F4" s="362" t="s">
        <v>200</v>
      </c>
      <c r="G4" s="362"/>
      <c r="H4" s="363" t="s">
        <v>201</v>
      </c>
      <c r="I4" s="364"/>
      <c r="J4" s="371" t="s">
        <v>227</v>
      </c>
      <c r="K4" s="365" t="s">
        <v>75</v>
      </c>
      <c r="L4" s="366"/>
    </row>
    <row r="5" spans="1:14" ht="13.5" customHeight="1" thickBot="1" x14ac:dyDescent="0.25">
      <c r="A5" s="349"/>
      <c r="B5" s="6" t="str">
        <f>+'C1 urbano'!B5</f>
        <v>Abr - Jun</v>
      </c>
      <c r="C5" s="6" t="s">
        <v>49</v>
      </c>
      <c r="D5" s="6" t="s">
        <v>48</v>
      </c>
      <c r="E5" s="361"/>
      <c r="F5" s="147"/>
      <c r="G5" s="147"/>
      <c r="H5" s="150" t="s">
        <v>228</v>
      </c>
      <c r="I5" s="147"/>
      <c r="J5" s="355"/>
      <c r="K5" s="263" t="s">
        <v>76</v>
      </c>
      <c r="L5" s="263" t="s">
        <v>77</v>
      </c>
    </row>
    <row r="6" spans="1:14" x14ac:dyDescent="0.2">
      <c r="A6" s="276"/>
      <c r="B6" s="277"/>
      <c r="C6" s="277"/>
      <c r="D6" s="278"/>
      <c r="E6" s="39"/>
      <c r="F6" s="4"/>
      <c r="G6" s="4"/>
      <c r="H6" s="151"/>
      <c r="I6" s="4"/>
    </row>
    <row r="7" spans="1:14" x14ac:dyDescent="0.2">
      <c r="A7" s="11" t="s">
        <v>246</v>
      </c>
      <c r="B7" s="12">
        <v>1431494</v>
      </c>
      <c r="C7" s="13">
        <f>B7-J7</f>
        <v>15388</v>
      </c>
      <c r="D7" s="14">
        <f>C7/J7*100</f>
        <v>1.086641819185852</v>
      </c>
      <c r="E7" s="15">
        <f>IF(B7&lt;K7,-1,IF(B7&gt;L7,1,0))</f>
        <v>0</v>
      </c>
      <c r="F7" s="362"/>
      <c r="G7" s="362"/>
      <c r="H7" s="363"/>
      <c r="I7" s="364"/>
      <c r="J7" s="298">
        <v>1416106</v>
      </c>
      <c r="K7" s="202">
        <v>1386719.1541177626</v>
      </c>
      <c r="L7" s="202">
        <v>1445492.8458822374</v>
      </c>
    </row>
    <row r="8" spans="1:14" s="261" customFormat="1" x14ac:dyDescent="0.2">
      <c r="A8" s="17"/>
      <c r="B8" s="18"/>
      <c r="C8" s="19"/>
      <c r="D8" s="20"/>
      <c r="E8" s="21"/>
      <c r="F8" s="21"/>
      <c r="G8" s="21"/>
      <c r="H8" s="152"/>
      <c r="I8" s="21"/>
      <c r="J8" s="193"/>
      <c r="K8" s="203"/>
      <c r="L8" s="203"/>
    </row>
    <row r="9" spans="1:14" s="261" customFormat="1" x14ac:dyDescent="0.2">
      <c r="A9" s="23" t="s">
        <v>61</v>
      </c>
      <c r="B9" s="19">
        <v>1431494</v>
      </c>
      <c r="C9" s="24">
        <f t="shared" ref="C9:C16" si="0">B9-J9</f>
        <v>15388</v>
      </c>
      <c r="D9" s="20">
        <f t="shared" ref="D9:D16" si="1">C9/J9*100</f>
        <v>1.086641819185852</v>
      </c>
      <c r="E9" s="21">
        <f t="shared" ref="E9:E15" si="2">IF(B9&lt;K9,-1,IF(B9&gt;L9,1,0))</f>
        <v>0</v>
      </c>
      <c r="F9" s="1">
        <f>+B9-F10</f>
        <v>0</v>
      </c>
      <c r="G9" s="1">
        <f>+C9-G10</f>
        <v>0</v>
      </c>
      <c r="H9" s="152"/>
      <c r="I9" s="21"/>
      <c r="J9" s="298">
        <v>1416106</v>
      </c>
      <c r="K9" s="202">
        <v>1386719.1541177626</v>
      </c>
      <c r="L9" s="202">
        <v>1445492.8458822374</v>
      </c>
    </row>
    <row r="10" spans="1:14" s="261" customFormat="1" x14ac:dyDescent="0.2">
      <c r="A10" s="25" t="s">
        <v>60</v>
      </c>
      <c r="B10" s="18">
        <v>343599</v>
      </c>
      <c r="C10" s="26">
        <f t="shared" si="0"/>
        <v>12</v>
      </c>
      <c r="D10" s="27">
        <f t="shared" si="1"/>
        <v>3.4925652018266114E-3</v>
      </c>
      <c r="E10" s="21">
        <f t="shared" si="2"/>
        <v>0</v>
      </c>
      <c r="F10" s="279">
        <f>SUM(B10:B16)</f>
        <v>1431494</v>
      </c>
      <c r="G10" s="279">
        <f>SUM(C10:C16)</f>
        <v>15388</v>
      </c>
      <c r="H10" s="152"/>
      <c r="I10" s="21"/>
      <c r="J10" s="193">
        <v>343587</v>
      </c>
      <c r="K10" s="193">
        <v>324661.44023153529</v>
      </c>
      <c r="L10" s="193">
        <v>362512.55976846471</v>
      </c>
      <c r="M10" s="29"/>
      <c r="N10" s="29"/>
    </row>
    <row r="11" spans="1:14" s="261" customFormat="1" x14ac:dyDescent="0.2">
      <c r="A11" s="25" t="s">
        <v>39</v>
      </c>
      <c r="B11" s="18">
        <v>228846</v>
      </c>
      <c r="C11" s="26">
        <f t="shared" si="0"/>
        <v>-894</v>
      </c>
      <c r="D11" s="27">
        <f t="shared" si="1"/>
        <v>-0.38913554452859755</v>
      </c>
      <c r="E11" s="21">
        <f t="shared" si="2"/>
        <v>0</v>
      </c>
      <c r="F11" s="21"/>
      <c r="G11" s="21"/>
      <c r="H11" s="152"/>
      <c r="I11" s="21"/>
      <c r="J11" s="193">
        <v>229740</v>
      </c>
      <c r="K11" s="193">
        <v>216472.94344169056</v>
      </c>
      <c r="L11" s="193">
        <v>243007.05655830944</v>
      </c>
      <c r="M11" s="29"/>
      <c r="N11" s="29"/>
    </row>
    <row r="12" spans="1:14" s="261" customFormat="1" x14ac:dyDescent="0.2">
      <c r="A12" s="25" t="s">
        <v>29</v>
      </c>
      <c r="B12" s="18">
        <v>195219</v>
      </c>
      <c r="C12" s="26">
        <f t="shared" si="0"/>
        <v>450</v>
      </c>
      <c r="D12" s="27">
        <f t="shared" si="1"/>
        <v>0.23104292777598079</v>
      </c>
      <c r="E12" s="21">
        <f t="shared" si="2"/>
        <v>0</v>
      </c>
      <c r="F12" s="21"/>
      <c r="G12" s="21"/>
      <c r="H12" s="152"/>
      <c r="I12" s="21"/>
      <c r="J12" s="193">
        <v>194769</v>
      </c>
      <c r="K12" s="193">
        <v>182672.75429439227</v>
      </c>
      <c r="L12" s="193">
        <v>206865.24570560773</v>
      </c>
      <c r="M12" s="29"/>
      <c r="N12" s="29"/>
    </row>
    <row r="13" spans="1:14" s="261" customFormat="1" x14ac:dyDescent="0.2">
      <c r="A13" s="25" t="s">
        <v>30</v>
      </c>
      <c r="B13" s="18">
        <v>202694</v>
      </c>
      <c r="C13" s="26">
        <f t="shared" si="0"/>
        <v>14393</v>
      </c>
      <c r="D13" s="27">
        <f t="shared" si="1"/>
        <v>7.6436131512843799</v>
      </c>
      <c r="E13" s="21">
        <f t="shared" si="2"/>
        <v>1</v>
      </c>
      <c r="F13" s="21"/>
      <c r="G13" s="21"/>
      <c r="H13" s="152"/>
      <c r="I13" s="21"/>
      <c r="J13" s="193">
        <v>188301</v>
      </c>
      <c r="K13" s="193">
        <v>177687.60761237264</v>
      </c>
      <c r="L13" s="193">
        <v>198914.39238762736</v>
      </c>
      <c r="M13" s="29"/>
      <c r="N13" s="29"/>
    </row>
    <row r="14" spans="1:14" s="261" customFormat="1" x14ac:dyDescent="0.2">
      <c r="A14" s="25" t="s">
        <v>31</v>
      </c>
      <c r="B14" s="18">
        <v>241121</v>
      </c>
      <c r="C14" s="26">
        <f t="shared" si="0"/>
        <v>-10179</v>
      </c>
      <c r="D14" s="27">
        <f t="shared" si="1"/>
        <v>-4.0505372065260641</v>
      </c>
      <c r="E14" s="21">
        <f t="shared" si="2"/>
        <v>0</v>
      </c>
      <c r="F14" s="21"/>
      <c r="G14" s="21"/>
      <c r="H14" s="152"/>
      <c r="I14" s="21"/>
      <c r="J14" s="193">
        <v>251300</v>
      </c>
      <c r="K14" s="193">
        <v>237784.45150948287</v>
      </c>
      <c r="L14" s="193">
        <v>264815.54849051713</v>
      </c>
      <c r="M14" s="29"/>
      <c r="N14" s="29"/>
    </row>
    <row r="15" spans="1:14" s="261" customFormat="1" x14ac:dyDescent="0.2">
      <c r="A15" s="25" t="s">
        <v>22</v>
      </c>
      <c r="B15" s="18">
        <v>219480</v>
      </c>
      <c r="C15" s="26">
        <f t="shared" si="0"/>
        <v>11302</v>
      </c>
      <c r="D15" s="27">
        <f t="shared" si="1"/>
        <v>5.4290078682665799</v>
      </c>
      <c r="E15" s="21">
        <f t="shared" si="2"/>
        <v>0</v>
      </c>
      <c r="F15" s="21"/>
      <c r="G15" s="21"/>
      <c r="H15" s="152"/>
      <c r="I15" s="21"/>
      <c r="J15" s="193">
        <v>208178</v>
      </c>
      <c r="K15" s="193">
        <v>196002.01269604301</v>
      </c>
      <c r="L15" s="193">
        <v>220353.98730395699</v>
      </c>
      <c r="M15" s="29"/>
      <c r="N15" s="29"/>
    </row>
    <row r="16" spans="1:14" s="261" customFormat="1" x14ac:dyDescent="0.2">
      <c r="A16" s="25" t="s">
        <v>10</v>
      </c>
      <c r="B16" s="18">
        <v>535</v>
      </c>
      <c r="C16" s="26">
        <f t="shared" si="0"/>
        <v>304</v>
      </c>
      <c r="D16" s="27">
        <f t="shared" si="1"/>
        <v>131.60173160173161</v>
      </c>
      <c r="E16" s="21">
        <v>0</v>
      </c>
      <c r="F16" s="21"/>
      <c r="G16" s="21"/>
      <c r="H16" s="152"/>
      <c r="I16" s="21"/>
      <c r="J16" s="193">
        <v>231</v>
      </c>
      <c r="K16" s="193" t="s">
        <v>164</v>
      </c>
      <c r="L16" s="193" t="s">
        <v>164</v>
      </c>
      <c r="M16" s="29"/>
      <c r="N16" s="29"/>
    </row>
    <row r="17" spans="1:14" x14ac:dyDescent="0.2">
      <c r="A17" s="30"/>
      <c r="B17" s="18"/>
      <c r="C17" s="18"/>
      <c r="D17" s="27"/>
      <c r="E17" s="21"/>
      <c r="F17" s="21"/>
      <c r="G17" s="21"/>
      <c r="H17" s="152"/>
      <c r="I17" s="21"/>
      <c r="J17" s="203"/>
      <c r="K17" s="203"/>
      <c r="L17" s="203"/>
    </row>
    <row r="18" spans="1:14" x14ac:dyDescent="0.2">
      <c r="A18" s="11" t="s">
        <v>18</v>
      </c>
      <c r="B18" s="12">
        <v>1087895</v>
      </c>
      <c r="C18" s="13">
        <f>B18-J18</f>
        <v>15376</v>
      </c>
      <c r="D18" s="14">
        <f>C18/J18*100</f>
        <v>1.4336342759428971</v>
      </c>
      <c r="E18" s="15">
        <f>IF(B18&lt;K18,-1,IF(B18&gt;L18,1,0))</f>
        <v>0</v>
      </c>
      <c r="F18" s="15"/>
      <c r="G18" s="15"/>
      <c r="H18" s="153"/>
      <c r="I18" s="15"/>
      <c r="J18" s="298">
        <v>1072519</v>
      </c>
      <c r="K18" s="202">
        <v>1051089.231107801</v>
      </c>
      <c r="L18" s="202">
        <v>1093948.768892199</v>
      </c>
    </row>
    <row r="19" spans="1:14" s="261" customFormat="1" x14ac:dyDescent="0.2">
      <c r="A19" s="17"/>
      <c r="B19" s="19"/>
      <c r="C19" s="19"/>
      <c r="D19" s="20"/>
      <c r="E19" s="21"/>
      <c r="F19" s="21"/>
      <c r="G19" s="21"/>
      <c r="H19" s="152"/>
      <c r="I19" s="21"/>
      <c r="J19" s="193"/>
      <c r="K19" s="203"/>
      <c r="L19" s="203"/>
    </row>
    <row r="20" spans="1:14" x14ac:dyDescent="0.2">
      <c r="A20" s="23" t="s">
        <v>19</v>
      </c>
      <c r="B20" s="19">
        <v>620966</v>
      </c>
      <c r="C20" s="24">
        <f t="shared" ref="C20:C22" si="3">B20-J20</f>
        <v>26897</v>
      </c>
      <c r="D20" s="20">
        <f t="shared" ref="D20:D22" si="4">C20/J20*100</f>
        <v>4.5275885461116463</v>
      </c>
      <c r="E20" s="21">
        <f>IF(B20&lt;K20,-1,IF(B20&gt;L20,1,0))</f>
        <v>1</v>
      </c>
      <c r="F20" s="1">
        <f>+B20-F21</f>
        <v>0</v>
      </c>
      <c r="G20" s="1">
        <f>+C20-G21</f>
        <v>0</v>
      </c>
      <c r="H20" s="155">
        <f>+B20/1000</f>
        <v>620.96600000000001</v>
      </c>
      <c r="I20" s="148">
        <f>+C20/1000</f>
        <v>26.896999999999998</v>
      </c>
      <c r="J20" s="298">
        <v>594069</v>
      </c>
      <c r="K20" s="204">
        <v>574087.52148469526</v>
      </c>
      <c r="L20" s="204">
        <v>614050.47851530474</v>
      </c>
      <c r="M20" s="299"/>
    </row>
    <row r="21" spans="1:14" x14ac:dyDescent="0.2">
      <c r="A21" s="25" t="s">
        <v>54</v>
      </c>
      <c r="B21" s="18">
        <v>550191</v>
      </c>
      <c r="C21" s="26">
        <f t="shared" si="3"/>
        <v>48168</v>
      </c>
      <c r="D21" s="27">
        <f t="shared" si="4"/>
        <v>9.5947795220537699</v>
      </c>
      <c r="E21" s="21">
        <f>IF(B21&lt;K21,-1,IF(B21&gt;L21,1,0))</f>
        <v>1</v>
      </c>
      <c r="F21" s="279">
        <f>SUM(B21:B22)</f>
        <v>620966</v>
      </c>
      <c r="G21" s="279">
        <f>SUM(C21:C22)</f>
        <v>26897</v>
      </c>
      <c r="H21" s="155">
        <f>+B21/1000</f>
        <v>550.19100000000003</v>
      </c>
      <c r="I21" s="148">
        <f t="shared" ref="I21:I22" si="5">+C21/1000</f>
        <v>48.167999999999999</v>
      </c>
      <c r="J21" s="203">
        <v>502023</v>
      </c>
      <c r="K21" s="205">
        <v>484142.15823970892</v>
      </c>
      <c r="L21" s="205">
        <v>519903.84176029108</v>
      </c>
      <c r="M21" s="299"/>
      <c r="N21" s="299"/>
    </row>
    <row r="22" spans="1:14" x14ac:dyDescent="0.2">
      <c r="A22" s="25" t="s">
        <v>55</v>
      </c>
      <c r="B22" s="18">
        <v>70775</v>
      </c>
      <c r="C22" s="26">
        <f t="shared" si="3"/>
        <v>-21271</v>
      </c>
      <c r="D22" s="27">
        <f t="shared" si="4"/>
        <v>-23.109097625100496</v>
      </c>
      <c r="E22" s="21">
        <f>IF(B22&lt;K22,-1,IF(B22&gt;L22,1,0))</f>
        <v>-1</v>
      </c>
      <c r="F22" s="21"/>
      <c r="G22" s="21"/>
      <c r="H22" s="155">
        <f>+B22/1000</f>
        <v>70.775000000000006</v>
      </c>
      <c r="I22" s="148">
        <f t="shared" si="5"/>
        <v>-21.271000000000001</v>
      </c>
      <c r="J22" s="203">
        <v>92046</v>
      </c>
      <c r="K22" s="205">
        <v>83555.560551566421</v>
      </c>
      <c r="L22" s="205">
        <v>100536.43944843358</v>
      </c>
      <c r="M22" s="299"/>
    </row>
    <row r="23" spans="1:14" x14ac:dyDescent="0.2">
      <c r="A23" s="31"/>
      <c r="B23" s="18"/>
      <c r="C23" s="18"/>
      <c r="D23" s="27"/>
      <c r="E23" s="21"/>
      <c r="F23" s="21"/>
      <c r="G23" s="21"/>
      <c r="H23" s="152"/>
      <c r="I23" s="21"/>
      <c r="J23" s="203"/>
      <c r="K23" s="203"/>
      <c r="L23" s="203"/>
    </row>
    <row r="24" spans="1:14" s="261" customFormat="1" x14ac:dyDescent="0.2">
      <c r="A24" s="23" t="s">
        <v>20</v>
      </c>
      <c r="B24" s="19">
        <v>466929</v>
      </c>
      <c r="C24" s="24">
        <f>B24-J24</f>
        <v>-11521</v>
      </c>
      <c r="D24" s="20">
        <f>C24/J24*100</f>
        <v>-2.4079841153725572</v>
      </c>
      <c r="E24" s="21">
        <f>IF(B24&lt;K24,-1,IF(B24&gt;L24,1,0))</f>
        <v>0</v>
      </c>
      <c r="F24" s="21"/>
      <c r="G24" s="21"/>
      <c r="H24" s="155">
        <f>+B24/1000</f>
        <v>466.92899999999997</v>
      </c>
      <c r="I24" s="21"/>
      <c r="J24" s="196">
        <v>478450</v>
      </c>
      <c r="K24" s="204">
        <v>461366.21735204005</v>
      </c>
      <c r="L24" s="204">
        <v>495533.78264795995</v>
      </c>
    </row>
    <row r="25" spans="1:14" x14ac:dyDescent="0.2">
      <c r="A25" s="30"/>
      <c r="B25" s="18"/>
      <c r="C25" s="18"/>
      <c r="D25" s="27"/>
      <c r="E25" s="21"/>
      <c r="F25" s="21"/>
      <c r="G25" s="21"/>
      <c r="H25" s="152"/>
      <c r="I25" s="21"/>
      <c r="J25" s="298"/>
      <c r="K25" s="298"/>
      <c r="L25" s="298"/>
    </row>
    <row r="26" spans="1:14" ht="12.75" x14ac:dyDescent="0.2">
      <c r="A26" s="11" t="s">
        <v>129</v>
      </c>
      <c r="B26" s="12">
        <v>550191</v>
      </c>
      <c r="C26" s="13">
        <f>B26-J26</f>
        <v>48168</v>
      </c>
      <c r="D26" s="14">
        <f>C26/J26*100</f>
        <v>9.5947795220537699</v>
      </c>
      <c r="E26" s="15">
        <f>IF(B26&lt;K26,-1,IF(B26&gt;L26,1,0))</f>
        <v>1</v>
      </c>
      <c r="F26" s="15"/>
      <c r="G26" s="15"/>
      <c r="H26" s="153"/>
      <c r="I26" s="15"/>
      <c r="J26" s="298">
        <v>502023</v>
      </c>
      <c r="K26" s="202">
        <v>484142.15823970892</v>
      </c>
      <c r="L26" s="202">
        <v>519903.84176029108</v>
      </c>
    </row>
    <row r="27" spans="1:14" s="261" customFormat="1" x14ac:dyDescent="0.2">
      <c r="A27" s="17"/>
      <c r="B27" s="18"/>
      <c r="C27" s="19"/>
      <c r="D27" s="20"/>
      <c r="E27" s="21"/>
      <c r="F27" s="21"/>
      <c r="G27" s="21"/>
      <c r="H27" s="152"/>
      <c r="I27" s="21"/>
      <c r="J27" s="193"/>
      <c r="K27" s="204"/>
      <c r="L27" s="204"/>
    </row>
    <row r="28" spans="1:14" x14ac:dyDescent="0.2">
      <c r="A28" s="23" t="s">
        <v>21</v>
      </c>
      <c r="B28" s="19">
        <v>550191</v>
      </c>
      <c r="C28" s="24">
        <f t="shared" ref="C28:C34" si="6">B28-J28</f>
        <v>48168</v>
      </c>
      <c r="D28" s="20">
        <f t="shared" ref="D28:D33" si="7">C28/J28*100</f>
        <v>9.5947795220537699</v>
      </c>
      <c r="E28" s="21">
        <f t="shared" ref="E28:E33" si="8">IF(B28&lt;K28,-1,IF(B28&gt;L28,1,0))</f>
        <v>1</v>
      </c>
      <c r="F28" s="1">
        <f>+B28-F29</f>
        <v>0</v>
      </c>
      <c r="G28" s="1">
        <f>+C28-G29</f>
        <v>0</v>
      </c>
      <c r="H28" s="152"/>
      <c r="I28" s="21"/>
      <c r="J28" s="298">
        <v>502023</v>
      </c>
      <c r="K28" s="202">
        <v>484142.15823970892</v>
      </c>
      <c r="L28" s="202">
        <v>519903.84176029108</v>
      </c>
    </row>
    <row r="29" spans="1:14" s="261" customFormat="1" x14ac:dyDescent="0.2">
      <c r="A29" s="25" t="s">
        <v>39</v>
      </c>
      <c r="B29" s="18">
        <v>65191</v>
      </c>
      <c r="C29" s="26">
        <f t="shared" si="6"/>
        <v>7566</v>
      </c>
      <c r="D29" s="27">
        <f t="shared" si="7"/>
        <v>13.129718004338395</v>
      </c>
      <c r="E29" s="21">
        <f t="shared" si="8"/>
        <v>1</v>
      </c>
      <c r="F29" s="279">
        <f>SUM(B29:B34)</f>
        <v>550191</v>
      </c>
      <c r="G29" s="279">
        <f>SUM(C29:C34)</f>
        <v>48168</v>
      </c>
      <c r="H29" s="152"/>
      <c r="I29" s="21"/>
      <c r="J29" s="193">
        <v>57625</v>
      </c>
      <c r="K29" s="205">
        <v>50796.391519082732</v>
      </c>
      <c r="L29" s="205">
        <v>64453.608480917268</v>
      </c>
    </row>
    <row r="30" spans="1:14" x14ac:dyDescent="0.2">
      <c r="A30" s="25" t="s">
        <v>29</v>
      </c>
      <c r="B30" s="18">
        <v>128905</v>
      </c>
      <c r="C30" s="26">
        <f t="shared" si="6"/>
        <v>7856</v>
      </c>
      <c r="D30" s="27">
        <f t="shared" si="7"/>
        <v>6.4899338284496357</v>
      </c>
      <c r="E30" s="21">
        <f t="shared" si="8"/>
        <v>0</v>
      </c>
      <c r="F30" s="21"/>
      <c r="G30" s="21"/>
      <c r="H30" s="152"/>
      <c r="I30" s="21"/>
      <c r="J30" s="203">
        <v>121049</v>
      </c>
      <c r="K30" s="205">
        <v>111788.30502544015</v>
      </c>
      <c r="L30" s="205">
        <v>130309.69497455985</v>
      </c>
    </row>
    <row r="31" spans="1:14" x14ac:dyDescent="0.2">
      <c r="A31" s="25" t="s">
        <v>30</v>
      </c>
      <c r="B31" s="18">
        <v>141421</v>
      </c>
      <c r="C31" s="26">
        <f t="shared" si="6"/>
        <v>19353</v>
      </c>
      <c r="D31" s="27">
        <f t="shared" si="7"/>
        <v>15.85427794344136</v>
      </c>
      <c r="E31" s="21">
        <f t="shared" si="8"/>
        <v>1</v>
      </c>
      <c r="F31" s="21"/>
      <c r="G31" s="21"/>
      <c r="H31" s="152"/>
      <c r="I31" s="21"/>
      <c r="J31" s="203">
        <v>122068</v>
      </c>
      <c r="K31" s="205">
        <v>113745.25585050324</v>
      </c>
      <c r="L31" s="205">
        <v>130390.74414949676</v>
      </c>
    </row>
    <row r="32" spans="1:14" x14ac:dyDescent="0.2">
      <c r="A32" s="25" t="s">
        <v>31</v>
      </c>
      <c r="B32" s="18">
        <v>157947</v>
      </c>
      <c r="C32" s="26">
        <f t="shared" si="6"/>
        <v>5552</v>
      </c>
      <c r="D32" s="27">
        <f t="shared" si="7"/>
        <v>3.6431641458053083</v>
      </c>
      <c r="E32" s="21">
        <f t="shared" si="8"/>
        <v>0</v>
      </c>
      <c r="F32" s="21"/>
      <c r="G32" s="21"/>
      <c r="H32" s="152"/>
      <c r="I32" s="21"/>
      <c r="J32" s="203">
        <v>152395</v>
      </c>
      <c r="K32" s="205">
        <v>142117.93158083779</v>
      </c>
      <c r="L32" s="205">
        <v>162672.06841916221</v>
      </c>
    </row>
    <row r="33" spans="1:12" x14ac:dyDescent="0.2">
      <c r="A33" s="25" t="s">
        <v>22</v>
      </c>
      <c r="B33" s="18">
        <v>56476</v>
      </c>
      <c r="C33" s="26">
        <f t="shared" si="6"/>
        <v>7734</v>
      </c>
      <c r="D33" s="27">
        <f t="shared" si="7"/>
        <v>15.867219235977187</v>
      </c>
      <c r="E33" s="21">
        <f t="shared" si="8"/>
        <v>1</v>
      </c>
      <c r="F33" s="21"/>
      <c r="G33" s="21"/>
      <c r="H33" s="152"/>
      <c r="I33" s="21"/>
      <c r="J33" s="203">
        <v>48742</v>
      </c>
      <c r="K33" s="205">
        <v>42417.642975506948</v>
      </c>
      <c r="L33" s="205">
        <v>55066.357024493052</v>
      </c>
    </row>
    <row r="34" spans="1:12" x14ac:dyDescent="0.2">
      <c r="A34" s="25" t="s">
        <v>10</v>
      </c>
      <c r="B34" s="18">
        <v>251</v>
      </c>
      <c r="C34" s="26">
        <f t="shared" si="6"/>
        <v>107</v>
      </c>
      <c r="D34" s="27">
        <f>C34/J34*100</f>
        <v>74.305555555555557</v>
      </c>
      <c r="E34" s="21">
        <v>0</v>
      </c>
      <c r="F34" s="21"/>
      <c r="G34" s="21"/>
      <c r="H34" s="152"/>
      <c r="I34" s="21"/>
      <c r="J34" s="203">
        <v>144</v>
      </c>
      <c r="K34" s="205" t="s">
        <v>164</v>
      </c>
      <c r="L34" s="205" t="s">
        <v>164</v>
      </c>
    </row>
    <row r="35" spans="1:12" x14ac:dyDescent="0.2">
      <c r="A35" s="31"/>
      <c r="B35" s="18"/>
      <c r="C35" s="18"/>
      <c r="D35" s="27"/>
      <c r="E35" s="21"/>
      <c r="F35" s="21"/>
      <c r="G35" s="21"/>
      <c r="H35" s="152"/>
      <c r="I35" s="21"/>
      <c r="J35" s="203"/>
      <c r="K35" s="203"/>
      <c r="L35" s="203"/>
    </row>
    <row r="36" spans="1:12" ht="12.75" x14ac:dyDescent="0.2">
      <c r="A36" s="23" t="s">
        <v>130</v>
      </c>
      <c r="B36" s="19">
        <v>550191</v>
      </c>
      <c r="C36" s="24">
        <f t="shared" ref="C36:C38" si="9">B36-J36</f>
        <v>48168</v>
      </c>
      <c r="D36" s="20">
        <f>C36/J36*100</f>
        <v>9.5947795220537699</v>
      </c>
      <c r="E36" s="21">
        <f>IF(B36&lt;K36,-1,IF(B36&gt;L36,1,0))</f>
        <v>1</v>
      </c>
      <c r="F36" s="1">
        <f>+B36-F37</f>
        <v>0</v>
      </c>
      <c r="G36" s="1">
        <f>+C36-G37</f>
        <v>0</v>
      </c>
      <c r="H36" s="152"/>
      <c r="I36" s="21"/>
      <c r="J36" s="298">
        <v>502023</v>
      </c>
      <c r="K36" s="202">
        <v>484142.15823970892</v>
      </c>
      <c r="L36" s="202">
        <v>519903.84176029108</v>
      </c>
    </row>
    <row r="37" spans="1:12" x14ac:dyDescent="0.2">
      <c r="A37" s="25" t="s">
        <v>23</v>
      </c>
      <c r="B37" s="18">
        <v>204925</v>
      </c>
      <c r="C37" s="26">
        <f t="shared" si="9"/>
        <v>26784</v>
      </c>
      <c r="D37" s="27">
        <f t="shared" ref="D37:D38" si="10">C37/J37*100</f>
        <v>15.035281041422245</v>
      </c>
      <c r="E37" s="21">
        <f>IF(B37&lt;K37,-1,IF(B37&gt;L37,1,0))</f>
        <v>1</v>
      </c>
      <c r="F37" s="279">
        <f>SUM(B37:B38)</f>
        <v>550191</v>
      </c>
      <c r="G37" s="279">
        <f>SUM(C37:C38)</f>
        <v>48168</v>
      </c>
      <c r="H37" s="152"/>
      <c r="I37" s="21"/>
      <c r="J37" s="203">
        <v>178141</v>
      </c>
      <c r="K37" s="205">
        <v>165958.80220531992</v>
      </c>
      <c r="L37" s="205">
        <v>190323.19779468008</v>
      </c>
    </row>
    <row r="38" spans="1:12" x14ac:dyDescent="0.2">
      <c r="A38" s="25" t="s">
        <v>24</v>
      </c>
      <c r="B38" s="18">
        <v>345266</v>
      </c>
      <c r="C38" s="26">
        <f t="shared" si="9"/>
        <v>21384</v>
      </c>
      <c r="D38" s="27">
        <f t="shared" si="10"/>
        <v>6.6024045794456008</v>
      </c>
      <c r="E38" s="21">
        <f>IF(B38&lt;K38,-1,IF(B38&gt;L38,1,0))</f>
        <v>1</v>
      </c>
      <c r="F38" s="21"/>
      <c r="G38" s="21"/>
      <c r="H38" s="152"/>
      <c r="I38" s="21"/>
      <c r="J38" s="203">
        <v>323882</v>
      </c>
      <c r="K38" s="205">
        <v>308319.52659954864</v>
      </c>
      <c r="L38" s="205">
        <v>339444.47340045136</v>
      </c>
    </row>
    <row r="39" spans="1:12" x14ac:dyDescent="0.2">
      <c r="A39" s="31"/>
      <c r="B39" s="18"/>
      <c r="C39" s="18"/>
      <c r="D39" s="27"/>
      <c r="E39" s="21"/>
      <c r="F39" s="21"/>
      <c r="G39" s="21"/>
      <c r="H39" s="152"/>
      <c r="I39" s="21"/>
      <c r="J39" s="203"/>
      <c r="K39" s="205"/>
      <c r="L39" s="205"/>
    </row>
    <row r="40" spans="1:12" ht="12.75" x14ac:dyDescent="0.2">
      <c r="A40" s="23" t="s">
        <v>131</v>
      </c>
      <c r="B40" s="19">
        <v>550191</v>
      </c>
      <c r="C40" s="24">
        <f t="shared" ref="C40:C47" si="11">B40-J40</f>
        <v>48168</v>
      </c>
      <c r="D40" s="20">
        <f t="shared" ref="D40:D47" si="12">C40/J40*100</f>
        <v>9.5947795220537699</v>
      </c>
      <c r="E40" s="21">
        <f t="shared" ref="E40:E46" si="13">IF(B40&lt;K40,-1,IF(B40&gt;L40,1,0))</f>
        <v>1</v>
      </c>
      <c r="F40" s="1">
        <f>+B40-F41</f>
        <v>0</v>
      </c>
      <c r="G40" s="1">
        <f>+C40-G41</f>
        <v>0</v>
      </c>
      <c r="H40" s="152"/>
      <c r="I40" s="21"/>
      <c r="J40" s="298">
        <v>502023</v>
      </c>
      <c r="K40" s="202">
        <v>484142.15823970892</v>
      </c>
      <c r="L40" s="202">
        <v>519903.84176029108</v>
      </c>
    </row>
    <row r="41" spans="1:12" x14ac:dyDescent="0.2">
      <c r="A41" s="25" t="s">
        <v>47</v>
      </c>
      <c r="B41" s="18">
        <v>79997.999999999985</v>
      </c>
      <c r="C41" s="26">
        <f t="shared" si="11"/>
        <v>5011.9999999999854</v>
      </c>
      <c r="D41" s="32">
        <f t="shared" si="12"/>
        <v>6.683914330675039</v>
      </c>
      <c r="E41" s="21">
        <f t="shared" si="13"/>
        <v>0</v>
      </c>
      <c r="F41" s="279">
        <f>SUM(B41:B47)</f>
        <v>550191</v>
      </c>
      <c r="G41" s="279">
        <f>SUM(C41:C47)</f>
        <v>48167.999999999985</v>
      </c>
      <c r="H41" s="152"/>
      <c r="I41" s="21"/>
      <c r="J41" s="203">
        <v>74986</v>
      </c>
      <c r="K41" s="205">
        <v>67557.486933527194</v>
      </c>
      <c r="L41" s="205">
        <v>82414.513066472806</v>
      </c>
    </row>
    <row r="42" spans="1:12" s="261" customFormat="1" x14ac:dyDescent="0.2">
      <c r="A42" s="25" t="s">
        <v>32</v>
      </c>
      <c r="B42" s="18">
        <v>182883</v>
      </c>
      <c r="C42" s="26">
        <f t="shared" si="11"/>
        <v>5925</v>
      </c>
      <c r="D42" s="32">
        <f t="shared" si="12"/>
        <v>3.3482521276235038</v>
      </c>
      <c r="E42" s="21">
        <f t="shared" si="13"/>
        <v>0</v>
      </c>
      <c r="F42" s="21"/>
      <c r="G42" s="21"/>
      <c r="H42" s="152"/>
      <c r="I42" s="21"/>
      <c r="J42" s="193">
        <v>176958</v>
      </c>
      <c r="K42" s="205">
        <v>165688.18300525378</v>
      </c>
      <c r="L42" s="205">
        <v>188227.81699474622</v>
      </c>
    </row>
    <row r="43" spans="1:12" s="261" customFormat="1" x14ac:dyDescent="0.2">
      <c r="A43" s="25" t="s">
        <v>33</v>
      </c>
      <c r="B43" s="18">
        <v>112624</v>
      </c>
      <c r="C43" s="26">
        <f t="shared" si="11"/>
        <v>14939</v>
      </c>
      <c r="D43" s="32">
        <f t="shared" si="12"/>
        <v>15.293033730869631</v>
      </c>
      <c r="E43" s="21">
        <f t="shared" si="13"/>
        <v>1</v>
      </c>
      <c r="F43" s="21"/>
      <c r="G43" s="21"/>
      <c r="H43" s="152"/>
      <c r="I43" s="21"/>
      <c r="J43" s="193">
        <v>97685</v>
      </c>
      <c r="K43" s="205">
        <v>90079.815553371998</v>
      </c>
      <c r="L43" s="205">
        <v>105290.184446628</v>
      </c>
    </row>
    <row r="44" spans="1:12" s="261" customFormat="1" x14ac:dyDescent="0.2">
      <c r="A44" s="25" t="s">
        <v>34</v>
      </c>
      <c r="B44" s="18">
        <v>79890</v>
      </c>
      <c r="C44" s="26">
        <f t="shared" si="11"/>
        <v>7527</v>
      </c>
      <c r="D44" s="32">
        <f t="shared" si="12"/>
        <v>10.401724638281994</v>
      </c>
      <c r="E44" s="21">
        <f t="shared" si="13"/>
        <v>0</v>
      </c>
      <c r="F44" s="21"/>
      <c r="G44" s="21"/>
      <c r="H44" s="152"/>
      <c r="I44" s="21"/>
      <c r="J44" s="193">
        <v>72363</v>
      </c>
      <c r="K44" s="205">
        <v>63997.145313177687</v>
      </c>
      <c r="L44" s="205">
        <v>80728.854686822306</v>
      </c>
    </row>
    <row r="45" spans="1:12" s="261" customFormat="1" x14ac:dyDescent="0.2">
      <c r="A45" s="25" t="s">
        <v>113</v>
      </c>
      <c r="B45" s="18">
        <v>25120</v>
      </c>
      <c r="C45" s="26">
        <f t="shared" si="11"/>
        <v>5916</v>
      </c>
      <c r="D45" s="32">
        <f t="shared" si="12"/>
        <v>30.8060820662362</v>
      </c>
      <c r="E45" s="21">
        <f t="shared" si="13"/>
        <v>1</v>
      </c>
      <c r="F45" s="21"/>
      <c r="G45" s="21"/>
      <c r="H45" s="152"/>
      <c r="I45" s="21"/>
      <c r="J45" s="193">
        <v>19204</v>
      </c>
      <c r="K45" s="205">
        <v>15115.885176950222</v>
      </c>
      <c r="L45" s="205">
        <v>23292.114823049778</v>
      </c>
    </row>
    <row r="46" spans="1:12" s="261" customFormat="1" x14ac:dyDescent="0.2">
      <c r="A46" s="25" t="s">
        <v>114</v>
      </c>
      <c r="B46" s="18">
        <v>69433</v>
      </c>
      <c r="C46" s="26">
        <f t="shared" si="11"/>
        <v>9005</v>
      </c>
      <c r="D46" s="32">
        <f t="shared" si="12"/>
        <v>14.90203217051698</v>
      </c>
      <c r="E46" s="21">
        <f t="shared" si="13"/>
        <v>0</v>
      </c>
      <c r="F46" s="21"/>
      <c r="G46" s="21"/>
      <c r="H46" s="152"/>
      <c r="I46" s="21"/>
      <c r="J46" s="193">
        <v>60428</v>
      </c>
      <c r="K46" s="205">
        <v>51142.88152947784</v>
      </c>
      <c r="L46" s="205">
        <v>69713.118470522153</v>
      </c>
    </row>
    <row r="47" spans="1:12" s="261" customFormat="1" x14ac:dyDescent="0.2">
      <c r="A47" s="25" t="s">
        <v>10</v>
      </c>
      <c r="B47" s="18">
        <v>243</v>
      </c>
      <c r="C47" s="26">
        <f t="shared" si="11"/>
        <v>-156</v>
      </c>
      <c r="D47" s="32">
        <f t="shared" si="12"/>
        <v>-39.097744360902254</v>
      </c>
      <c r="E47" s="21">
        <v>0</v>
      </c>
      <c r="F47" s="21"/>
      <c r="G47" s="21"/>
      <c r="H47" s="152"/>
      <c r="I47" s="21"/>
      <c r="J47" s="193">
        <v>399</v>
      </c>
      <c r="K47" s="205">
        <v>9.6704151048017479</v>
      </c>
      <c r="L47" s="205">
        <v>788.3295848951982</v>
      </c>
    </row>
    <row r="48" spans="1:12" x14ac:dyDescent="0.2">
      <c r="A48" s="31"/>
      <c r="B48" s="18"/>
      <c r="C48" s="18"/>
      <c r="D48" s="27"/>
      <c r="E48" s="21"/>
      <c r="F48" s="21"/>
      <c r="G48" s="21"/>
      <c r="H48" s="152"/>
      <c r="I48" s="21"/>
      <c r="J48" s="203"/>
      <c r="K48" s="203"/>
      <c r="L48" s="203"/>
    </row>
    <row r="49" spans="1:13" ht="12.75" x14ac:dyDescent="0.2">
      <c r="A49" s="23" t="s">
        <v>132</v>
      </c>
      <c r="B49" s="19">
        <v>550191</v>
      </c>
      <c r="C49" s="24">
        <f t="shared" ref="C49:C51" si="14">B49-J49</f>
        <v>48168</v>
      </c>
      <c r="D49" s="20">
        <f t="shared" ref="D49:D51" si="15">C49/J49*100</f>
        <v>9.5947795220537699</v>
      </c>
      <c r="E49" s="21">
        <f>IF(B49&lt;K49,-1,IF(B49&gt;L49,1,0))</f>
        <v>1</v>
      </c>
      <c r="F49" s="1">
        <f>+B49-F50</f>
        <v>0</v>
      </c>
      <c r="G49" s="1">
        <f>+C49-G50</f>
        <v>0</v>
      </c>
      <c r="H49" s="152"/>
      <c r="I49" s="21"/>
      <c r="J49" s="298">
        <v>502023</v>
      </c>
      <c r="K49" s="202">
        <v>484142.15823970892</v>
      </c>
      <c r="L49" s="202">
        <v>519903.84176029108</v>
      </c>
    </row>
    <row r="50" spans="1:13" x14ac:dyDescent="0.2">
      <c r="A50" s="25" t="s">
        <v>25</v>
      </c>
      <c r="B50" s="18">
        <v>496147</v>
      </c>
      <c r="C50" s="26">
        <f t="shared" si="14"/>
        <v>40757</v>
      </c>
      <c r="D50" s="27">
        <f t="shared" si="15"/>
        <v>8.9499110652407836</v>
      </c>
      <c r="E50" s="21">
        <f>IF(B50&lt;K50,-1,IF(B50&gt;L50,1,0))</f>
        <v>1</v>
      </c>
      <c r="F50" s="279">
        <f>SUM(B50:B51)</f>
        <v>550191</v>
      </c>
      <c r="G50" s="279">
        <f>SUM(C50:C51)</f>
        <v>48168</v>
      </c>
      <c r="H50" s="152"/>
      <c r="I50" s="21"/>
      <c r="J50" s="203">
        <v>455390</v>
      </c>
      <c r="K50" s="205">
        <v>438150.09704092436</v>
      </c>
      <c r="L50" s="205">
        <v>472629.90295907564</v>
      </c>
    </row>
    <row r="51" spans="1:13" x14ac:dyDescent="0.2">
      <c r="A51" s="25" t="s">
        <v>26</v>
      </c>
      <c r="B51" s="26">
        <v>54044</v>
      </c>
      <c r="C51" s="26">
        <f t="shared" si="14"/>
        <v>7411</v>
      </c>
      <c r="D51" s="27">
        <f t="shared" si="15"/>
        <v>15.892179357965389</v>
      </c>
      <c r="E51" s="21">
        <f>IF(B51&lt;K51,-1,IF(B51&gt;L51,1,0))</f>
        <v>1</v>
      </c>
      <c r="F51" s="21"/>
      <c r="G51" s="21"/>
      <c r="H51" s="152"/>
      <c r="I51" s="21"/>
      <c r="J51" s="203">
        <v>46633</v>
      </c>
      <c r="K51" s="205">
        <v>40724.716677157186</v>
      </c>
      <c r="L51" s="205">
        <v>52541.283322842814</v>
      </c>
    </row>
    <row r="52" spans="1:13" x14ac:dyDescent="0.2">
      <c r="A52" s="25"/>
      <c r="B52" s="26"/>
      <c r="C52" s="26"/>
      <c r="D52" s="27"/>
      <c r="E52" s="21"/>
      <c r="F52" s="21"/>
      <c r="G52" s="21"/>
      <c r="H52" s="152"/>
      <c r="I52" s="21"/>
      <c r="J52" s="203"/>
      <c r="K52" s="205"/>
      <c r="L52" s="205"/>
    </row>
    <row r="53" spans="1:13" x14ac:dyDescent="0.2">
      <c r="A53" s="271" t="s">
        <v>235</v>
      </c>
      <c r="B53" s="272">
        <v>550191</v>
      </c>
      <c r="C53" s="24">
        <f t="shared" ref="C53:C55" si="16">B53-J53</f>
        <v>48168</v>
      </c>
      <c r="D53" s="20">
        <f t="shared" ref="D53:D55" si="17">C53/J53*100</f>
        <v>9.5947795220537699</v>
      </c>
      <c r="E53" s="184">
        <f>IF(B53&lt;K53,-1,IF(B53&gt;L53,1,0))</f>
        <v>1</v>
      </c>
      <c r="F53" s="194"/>
      <c r="G53" s="194"/>
      <c r="H53" s="152"/>
      <c r="I53" s="21"/>
      <c r="J53" s="298">
        <v>502023</v>
      </c>
      <c r="K53" s="202">
        <v>484142.15823970892</v>
      </c>
      <c r="L53" s="202">
        <v>519903.84176029108</v>
      </c>
    </row>
    <row r="54" spans="1:13" x14ac:dyDescent="0.2">
      <c r="A54" s="273" t="s">
        <v>236</v>
      </c>
      <c r="B54" s="274">
        <v>251833</v>
      </c>
      <c r="C54" s="26">
        <f t="shared" si="16"/>
        <v>251833</v>
      </c>
      <c r="D54" s="27" t="e">
        <f t="shared" si="17"/>
        <v>#DIV/0!</v>
      </c>
      <c r="E54" s="21">
        <f>IF(B54&lt;K54,-1,IF(B54&gt;L54,1,0))</f>
        <v>1</v>
      </c>
      <c r="F54" s="194"/>
      <c r="G54" s="194"/>
      <c r="H54" s="152"/>
      <c r="I54" s="21"/>
      <c r="J54" s="193"/>
      <c r="K54" s="205"/>
      <c r="L54" s="205"/>
    </row>
    <row r="55" spans="1:13" x14ac:dyDescent="0.2">
      <c r="A55" s="273" t="s">
        <v>237</v>
      </c>
      <c r="B55" s="274">
        <v>298358</v>
      </c>
      <c r="C55" s="26">
        <f t="shared" si="16"/>
        <v>298358</v>
      </c>
      <c r="D55" s="27" t="e">
        <f t="shared" si="17"/>
        <v>#DIV/0!</v>
      </c>
      <c r="E55" s="21">
        <f>IF(B55&lt;K55,-1,IF(B55&gt;L55,1,0))</f>
        <v>1</v>
      </c>
      <c r="F55" s="194"/>
      <c r="G55" s="194"/>
      <c r="H55" s="152"/>
      <c r="I55" s="21"/>
      <c r="J55" s="193"/>
      <c r="K55" s="205"/>
      <c r="L55" s="205"/>
    </row>
    <row r="56" spans="1:13" x14ac:dyDescent="0.2">
      <c r="A56" s="30"/>
      <c r="B56" s="18"/>
      <c r="C56" s="18"/>
      <c r="D56" s="27"/>
      <c r="E56" s="21"/>
      <c r="F56" s="21"/>
      <c r="G56" s="21"/>
      <c r="H56" s="152"/>
      <c r="I56" s="21"/>
      <c r="J56" s="203"/>
      <c r="K56" s="203"/>
      <c r="L56" s="203"/>
    </row>
    <row r="57" spans="1:13" ht="12.75" x14ac:dyDescent="0.2">
      <c r="A57" s="11" t="s">
        <v>133</v>
      </c>
      <c r="B57" s="12">
        <v>70775</v>
      </c>
      <c r="C57" s="13">
        <f>B57-J57</f>
        <v>-21271</v>
      </c>
      <c r="D57" s="14">
        <f>C57/J57*100</f>
        <v>-23.109097625100496</v>
      </c>
      <c r="E57" s="15">
        <f>IF(B57&lt;K57,-1,IF(B57&gt;L57,1,0))</f>
        <v>-1</v>
      </c>
      <c r="F57" s="15"/>
      <c r="G57" s="15"/>
      <c r="H57" s="153"/>
      <c r="I57" s="15"/>
      <c r="J57" s="300">
        <v>92046</v>
      </c>
      <c r="K57" s="284">
        <v>83555.560551566421</v>
      </c>
      <c r="L57" s="284">
        <v>100536.43944843358</v>
      </c>
    </row>
    <row r="58" spans="1:13" s="261" customFormat="1" x14ac:dyDescent="0.2">
      <c r="A58" s="17"/>
      <c r="B58" s="35"/>
      <c r="C58" s="19"/>
      <c r="D58" s="20"/>
      <c r="E58" s="21"/>
      <c r="F58" s="21"/>
      <c r="G58" s="21"/>
      <c r="H58" s="152"/>
      <c r="I58" s="21"/>
      <c r="J58" s="193"/>
      <c r="K58" s="203"/>
      <c r="L58" s="203"/>
    </row>
    <row r="59" spans="1:13" x14ac:dyDescent="0.2">
      <c r="A59" s="23" t="s">
        <v>40</v>
      </c>
      <c r="B59" s="19">
        <v>70775</v>
      </c>
      <c r="C59" s="24">
        <f t="shared" ref="C59:C63" si="18">B59-J59</f>
        <v>-21271</v>
      </c>
      <c r="D59" s="20">
        <f t="shared" ref="D59:D63" si="19">C59/J59*100</f>
        <v>-23.109097625100496</v>
      </c>
      <c r="E59" s="21">
        <f>IF(B59&lt;K59,-1,IF(B59&gt;L59,1,0))</f>
        <v>-1</v>
      </c>
      <c r="F59" s="1">
        <f>+B59-F61</f>
        <v>0</v>
      </c>
      <c r="G59" s="1">
        <f>+C59-G61</f>
        <v>0</v>
      </c>
      <c r="H59" s="152"/>
      <c r="I59" s="21"/>
      <c r="J59" s="300">
        <v>92046</v>
      </c>
      <c r="K59" s="284">
        <v>83555.560551566421</v>
      </c>
      <c r="L59" s="284">
        <v>100536.43944843358</v>
      </c>
    </row>
    <row r="60" spans="1:13" x14ac:dyDescent="0.2">
      <c r="A60" s="25" t="s">
        <v>69</v>
      </c>
      <c r="B60" s="18">
        <v>62202</v>
      </c>
      <c r="C60" s="26">
        <f t="shared" si="18"/>
        <v>-15661</v>
      </c>
      <c r="D60" s="27">
        <f t="shared" si="19"/>
        <v>-20.113532743408292</v>
      </c>
      <c r="E60" s="21">
        <f>IF(B60&lt;K60,-1,IF(B60&gt;L60,1,0))</f>
        <v>-1</v>
      </c>
      <c r="F60" s="1">
        <f>+B60-F62</f>
        <v>0</v>
      </c>
      <c r="G60" s="1">
        <f>+C60-G62</f>
        <v>0</v>
      </c>
      <c r="H60" s="152"/>
      <c r="I60" s="21"/>
      <c r="J60" s="203">
        <v>77863</v>
      </c>
      <c r="K60" s="205">
        <v>71260.729058751618</v>
      </c>
      <c r="L60" s="205">
        <v>84465.270941248382</v>
      </c>
    </row>
    <row r="61" spans="1:13" ht="24" x14ac:dyDescent="0.2">
      <c r="A61" s="36" t="s">
        <v>199</v>
      </c>
      <c r="B61" s="18">
        <v>54716</v>
      </c>
      <c r="C61" s="26">
        <f t="shared" si="18"/>
        <v>-15977</v>
      </c>
      <c r="D61" s="27">
        <f t="shared" si="19"/>
        <v>-22.600540364675428</v>
      </c>
      <c r="E61" s="21">
        <f>IF(B61&lt;K61,-1,IF(B61&gt;L61,1,0))</f>
        <v>-1</v>
      </c>
      <c r="F61" s="279">
        <f>+B60+B63</f>
        <v>70775</v>
      </c>
      <c r="G61" s="279">
        <f>+C60+C63</f>
        <v>-21271</v>
      </c>
      <c r="H61" s="152"/>
      <c r="I61" s="21"/>
      <c r="J61" s="301">
        <v>70693</v>
      </c>
      <c r="K61" s="286">
        <v>64656.425302692704</v>
      </c>
      <c r="L61" s="286">
        <v>76729.574697307296</v>
      </c>
      <c r="M61" s="302"/>
    </row>
    <row r="62" spans="1:13" ht="12.75" x14ac:dyDescent="0.2">
      <c r="A62" s="36" t="s">
        <v>134</v>
      </c>
      <c r="B62" s="18">
        <v>7486</v>
      </c>
      <c r="C62" s="26">
        <f t="shared" si="18"/>
        <v>316</v>
      </c>
      <c r="D62" s="27">
        <f t="shared" si="19"/>
        <v>4.4072524407252445</v>
      </c>
      <c r="E62" s="21">
        <f>IF(B62&lt;K62,-1,IF(B62&gt;L62,1,0))</f>
        <v>0</v>
      </c>
      <c r="F62" s="279">
        <f>+B62+B61</f>
        <v>62202</v>
      </c>
      <c r="G62" s="279">
        <f>+C62+C61</f>
        <v>-15661</v>
      </c>
      <c r="H62" s="152"/>
      <c r="I62" s="21"/>
      <c r="J62" s="203">
        <v>7170</v>
      </c>
      <c r="K62" s="205">
        <v>4981.5190945811028</v>
      </c>
      <c r="L62" s="205">
        <v>9358.4809054188972</v>
      </c>
    </row>
    <row r="63" spans="1:13" x14ac:dyDescent="0.2">
      <c r="A63" s="25" t="s">
        <v>70</v>
      </c>
      <c r="B63" s="18">
        <v>8573</v>
      </c>
      <c r="C63" s="26">
        <f t="shared" si="18"/>
        <v>-5610</v>
      </c>
      <c r="D63" s="32">
        <f t="shared" si="19"/>
        <v>-39.55439610801664</v>
      </c>
      <c r="E63" s="21">
        <f>IF(B63&lt;K63,-1,IF(B63&gt;L63,1,0))</f>
        <v>-1</v>
      </c>
      <c r="F63" s="21"/>
      <c r="G63" s="21"/>
      <c r="H63" s="152"/>
      <c r="I63" s="21"/>
      <c r="J63" s="203">
        <v>14183</v>
      </c>
      <c r="K63" s="205">
        <v>10900.28634217541</v>
      </c>
      <c r="L63" s="205">
        <v>17465.713657824588</v>
      </c>
    </row>
    <row r="64" spans="1:13" x14ac:dyDescent="0.2">
      <c r="A64" s="31"/>
      <c r="B64" s="18"/>
      <c r="C64" s="18"/>
      <c r="D64" s="32"/>
      <c r="E64" s="21"/>
      <c r="F64" s="21"/>
      <c r="G64" s="21"/>
      <c r="H64" s="152"/>
      <c r="I64" s="21"/>
      <c r="J64" s="203"/>
      <c r="K64" s="203"/>
      <c r="L64" s="203"/>
    </row>
    <row r="65" spans="1:12" x14ac:dyDescent="0.2">
      <c r="A65" s="23" t="s">
        <v>41</v>
      </c>
      <c r="B65" s="133">
        <v>70775</v>
      </c>
      <c r="C65" s="24">
        <f t="shared" ref="C65:C71" si="20">B65-J65</f>
        <v>-21271</v>
      </c>
      <c r="D65" s="134">
        <f t="shared" ref="D65:D71" si="21">C65/J65*100</f>
        <v>-23.109097625100496</v>
      </c>
      <c r="E65" s="21">
        <f t="shared" ref="E65:E70" si="22">IF(B65&lt;K65,-1,IF(B65&gt;L65,1,0))</f>
        <v>-1</v>
      </c>
      <c r="F65" s="1">
        <f>+B65-F66</f>
        <v>0</v>
      </c>
      <c r="G65" s="1">
        <f>+C65-G66</f>
        <v>0</v>
      </c>
      <c r="H65" s="152"/>
      <c r="I65" s="21"/>
      <c r="J65" s="300">
        <v>92046</v>
      </c>
      <c r="K65" s="284">
        <v>83555.560551566421</v>
      </c>
      <c r="L65" s="284">
        <v>100536.43944843358</v>
      </c>
    </row>
    <row r="66" spans="1:12" x14ac:dyDescent="0.2">
      <c r="A66" s="25" t="s">
        <v>39</v>
      </c>
      <c r="B66" s="18">
        <v>25849</v>
      </c>
      <c r="C66" s="26">
        <f t="shared" si="20"/>
        <v>-5912</v>
      </c>
      <c r="D66" s="27">
        <f t="shared" si="21"/>
        <v>-18.614023487925444</v>
      </c>
      <c r="E66" s="21">
        <f t="shared" si="22"/>
        <v>-1</v>
      </c>
      <c r="F66" s="279">
        <f>SUM(B66:B71)</f>
        <v>70775</v>
      </c>
      <c r="G66" s="279">
        <f>SUM(C66:C71)</f>
        <v>-21271</v>
      </c>
      <c r="H66" s="152"/>
      <c r="I66" s="21"/>
      <c r="J66" s="203">
        <v>31761</v>
      </c>
      <c r="K66" s="205">
        <v>26956.848110900402</v>
      </c>
      <c r="L66" s="205">
        <v>36565.151889099601</v>
      </c>
    </row>
    <row r="67" spans="1:12" x14ac:dyDescent="0.2">
      <c r="A67" s="25" t="s">
        <v>29</v>
      </c>
      <c r="B67" s="18">
        <v>18968</v>
      </c>
      <c r="C67" s="26">
        <f t="shared" si="20"/>
        <v>-4717</v>
      </c>
      <c r="D67" s="27">
        <f t="shared" si="21"/>
        <v>-19.915558370276546</v>
      </c>
      <c r="E67" s="21">
        <f t="shared" si="22"/>
        <v>-1</v>
      </c>
      <c r="F67" s="21"/>
      <c r="G67" s="21"/>
      <c r="H67" s="152"/>
      <c r="I67" s="21"/>
      <c r="J67" s="203">
        <v>23685</v>
      </c>
      <c r="K67" s="205">
        <v>20028.910307251939</v>
      </c>
      <c r="L67" s="205">
        <v>27341.089692748061</v>
      </c>
    </row>
    <row r="68" spans="1:12" x14ac:dyDescent="0.2">
      <c r="A68" s="25" t="s">
        <v>30</v>
      </c>
      <c r="B68" s="18">
        <v>12400</v>
      </c>
      <c r="C68" s="26">
        <f t="shared" si="20"/>
        <v>-5993</v>
      </c>
      <c r="D68" s="27">
        <f t="shared" si="21"/>
        <v>-32.583047898657099</v>
      </c>
      <c r="E68" s="21">
        <f t="shared" si="22"/>
        <v>-1</v>
      </c>
      <c r="F68" s="21"/>
      <c r="G68" s="21"/>
      <c r="H68" s="152"/>
      <c r="I68" s="21"/>
      <c r="J68" s="203">
        <v>18393</v>
      </c>
      <c r="K68" s="205">
        <v>15329.577851227015</v>
      </c>
      <c r="L68" s="205">
        <v>21456.422148772985</v>
      </c>
    </row>
    <row r="69" spans="1:12" s="261" customFormat="1" x14ac:dyDescent="0.2">
      <c r="A69" s="25" t="s">
        <v>31</v>
      </c>
      <c r="B69" s="18">
        <v>9595</v>
      </c>
      <c r="C69" s="26">
        <f t="shared" si="20"/>
        <v>-5222</v>
      </c>
      <c r="D69" s="27">
        <f t="shared" si="21"/>
        <v>-35.243301613012079</v>
      </c>
      <c r="E69" s="21">
        <f t="shared" si="22"/>
        <v>-1</v>
      </c>
      <c r="F69" s="21"/>
      <c r="G69" s="21"/>
      <c r="H69" s="152"/>
      <c r="I69" s="21"/>
      <c r="J69" s="193">
        <v>14817</v>
      </c>
      <c r="K69" s="205">
        <v>11618.332196640356</v>
      </c>
      <c r="L69" s="205">
        <v>18015.667803359644</v>
      </c>
    </row>
    <row r="70" spans="1:12" x14ac:dyDescent="0.2">
      <c r="A70" s="25" t="s">
        <v>22</v>
      </c>
      <c r="B70" s="18">
        <v>3870</v>
      </c>
      <c r="C70" s="26">
        <f t="shared" si="20"/>
        <v>567</v>
      </c>
      <c r="D70" s="27">
        <f t="shared" si="21"/>
        <v>17.166212534059948</v>
      </c>
      <c r="E70" s="21">
        <f t="shared" si="22"/>
        <v>0</v>
      </c>
      <c r="F70" s="21"/>
      <c r="G70" s="21"/>
      <c r="H70" s="152"/>
      <c r="I70" s="21"/>
      <c r="J70" s="203">
        <v>3303</v>
      </c>
      <c r="K70" s="205">
        <v>1767.0683608764502</v>
      </c>
      <c r="L70" s="205">
        <v>4838.9316391235498</v>
      </c>
    </row>
    <row r="71" spans="1:12" x14ac:dyDescent="0.2">
      <c r="A71" s="25" t="s">
        <v>10</v>
      </c>
      <c r="B71" s="18">
        <v>93</v>
      </c>
      <c r="C71" s="26">
        <f t="shared" si="20"/>
        <v>6</v>
      </c>
      <c r="D71" s="27">
        <f t="shared" si="21"/>
        <v>6.8965517241379306</v>
      </c>
      <c r="E71" s="21">
        <v>0</v>
      </c>
      <c r="F71" s="21"/>
      <c r="G71" s="21"/>
      <c r="H71" s="152"/>
      <c r="I71" s="21"/>
      <c r="J71" s="203">
        <v>87</v>
      </c>
      <c r="K71" s="205" t="s">
        <v>164</v>
      </c>
      <c r="L71" s="205" t="s">
        <v>164</v>
      </c>
    </row>
    <row r="72" spans="1:12" x14ac:dyDescent="0.2">
      <c r="A72" s="31"/>
      <c r="B72" s="35"/>
      <c r="C72" s="18"/>
      <c r="D72" s="27"/>
      <c r="E72" s="21"/>
      <c r="F72" s="21"/>
      <c r="G72" s="21"/>
      <c r="H72" s="152"/>
      <c r="I72" s="21"/>
      <c r="J72" s="203"/>
      <c r="K72" s="203"/>
      <c r="L72" s="203"/>
    </row>
    <row r="73" spans="1:12" ht="12.75" x14ac:dyDescent="0.2">
      <c r="A73" s="23" t="s">
        <v>135</v>
      </c>
      <c r="B73" s="133">
        <v>70775</v>
      </c>
      <c r="C73" s="24">
        <f t="shared" ref="C73:C80" si="23">B73-J73</f>
        <v>-21271</v>
      </c>
      <c r="D73" s="134">
        <f t="shared" ref="D73:D80" si="24">C73/J73*100</f>
        <v>-23.109097625100496</v>
      </c>
      <c r="E73" s="21">
        <f t="shared" ref="E73:E78" si="25">IF(B73&lt;K73,-1,IF(B73&gt;L73,1,0))</f>
        <v>-1</v>
      </c>
      <c r="F73" s="1">
        <f>+B73-F74</f>
        <v>0</v>
      </c>
      <c r="G73" s="303" t="e">
        <f>+C73-G74</f>
        <v>#VALUE!</v>
      </c>
      <c r="H73" s="152"/>
      <c r="I73" s="21"/>
      <c r="J73" s="300">
        <v>92046</v>
      </c>
      <c r="K73" s="284">
        <v>83555.560551566421</v>
      </c>
      <c r="L73" s="284">
        <v>100536.43944843358</v>
      </c>
    </row>
    <row r="74" spans="1:12" x14ac:dyDescent="0.2">
      <c r="A74" s="25" t="s">
        <v>47</v>
      </c>
      <c r="B74" s="18">
        <v>9098</v>
      </c>
      <c r="C74" s="26">
        <f t="shared" si="23"/>
        <v>-1935</v>
      </c>
      <c r="D74" s="32">
        <f t="shared" si="24"/>
        <v>-17.538294208284238</v>
      </c>
      <c r="E74" s="21">
        <f t="shared" si="25"/>
        <v>0</v>
      </c>
      <c r="F74" s="279">
        <f>SUM(B74:B80)</f>
        <v>70775</v>
      </c>
      <c r="G74" s="279" t="e">
        <f>SUM(C74:C80)</f>
        <v>#VALUE!</v>
      </c>
      <c r="H74" s="152"/>
      <c r="I74" s="21"/>
      <c r="J74" s="203">
        <v>11033</v>
      </c>
      <c r="K74" s="205">
        <v>8667.592535739308</v>
      </c>
      <c r="L74" s="205">
        <v>13398.407464260692</v>
      </c>
    </row>
    <row r="75" spans="1:12" x14ac:dyDescent="0.2">
      <c r="A75" s="25" t="s">
        <v>32</v>
      </c>
      <c r="B75" s="18">
        <v>14292</v>
      </c>
      <c r="C75" s="26">
        <f t="shared" si="23"/>
        <v>-10654</v>
      </c>
      <c r="D75" s="32">
        <f t="shared" si="24"/>
        <v>-42.708249819610359</v>
      </c>
      <c r="E75" s="21">
        <f t="shared" si="25"/>
        <v>-1</v>
      </c>
      <c r="F75" s="21"/>
      <c r="G75" s="21"/>
      <c r="H75" s="152"/>
      <c r="I75" s="21"/>
      <c r="J75" s="203">
        <v>24946</v>
      </c>
      <c r="K75" s="205">
        <v>20938.096449847268</v>
      </c>
      <c r="L75" s="205">
        <v>28953.903550152732</v>
      </c>
    </row>
    <row r="76" spans="1:12" x14ac:dyDescent="0.2">
      <c r="A76" s="25" t="s">
        <v>33</v>
      </c>
      <c r="B76" s="18">
        <v>17184</v>
      </c>
      <c r="C76" s="26">
        <f t="shared" si="23"/>
        <v>-2613</v>
      </c>
      <c r="D76" s="32">
        <f t="shared" si="24"/>
        <v>-13.198969540839522</v>
      </c>
      <c r="E76" s="21">
        <f t="shared" si="25"/>
        <v>0</v>
      </c>
      <c r="F76" s="21"/>
      <c r="G76" s="21"/>
      <c r="H76" s="152"/>
      <c r="I76" s="21"/>
      <c r="J76" s="203">
        <v>19797</v>
      </c>
      <c r="K76" s="205">
        <v>16383.941506185252</v>
      </c>
      <c r="L76" s="205">
        <v>23210.058493814748</v>
      </c>
    </row>
    <row r="77" spans="1:12" x14ac:dyDescent="0.2">
      <c r="A77" s="25" t="s">
        <v>34</v>
      </c>
      <c r="B77" s="18">
        <v>18627</v>
      </c>
      <c r="C77" s="26">
        <f t="shared" si="23"/>
        <v>-5146</v>
      </c>
      <c r="D77" s="32">
        <f t="shared" si="24"/>
        <v>-21.646405586169184</v>
      </c>
      <c r="E77" s="21">
        <f t="shared" si="25"/>
        <v>-1</v>
      </c>
      <c r="F77" s="21"/>
      <c r="G77" s="21"/>
      <c r="H77" s="152"/>
      <c r="I77" s="21"/>
      <c r="J77" s="203">
        <v>23773</v>
      </c>
      <c r="K77" s="205">
        <v>20032.8296297048</v>
      </c>
      <c r="L77" s="205">
        <v>27513.1703702952</v>
      </c>
    </row>
    <row r="78" spans="1:12" s="135" customFormat="1" x14ac:dyDescent="0.2">
      <c r="A78" s="25" t="s">
        <v>113</v>
      </c>
      <c r="B78" s="18">
        <v>5195.9999999999991</v>
      </c>
      <c r="C78" s="26">
        <f t="shared" si="23"/>
        <v>479.99999999999909</v>
      </c>
      <c r="D78" s="32">
        <f t="shared" si="24"/>
        <v>10.178117048346037</v>
      </c>
      <c r="E78" s="21">
        <f t="shared" si="25"/>
        <v>0</v>
      </c>
      <c r="F78" s="21"/>
      <c r="G78" s="21"/>
      <c r="H78" s="152"/>
      <c r="I78" s="21"/>
      <c r="J78" s="209">
        <v>4716</v>
      </c>
      <c r="K78" s="210">
        <v>2776.4404018000396</v>
      </c>
      <c r="L78" s="210">
        <v>6655.5595981999604</v>
      </c>
    </row>
    <row r="79" spans="1:12" x14ac:dyDescent="0.2">
      <c r="A79" s="25" t="s">
        <v>114</v>
      </c>
      <c r="B79" s="18">
        <v>6378</v>
      </c>
      <c r="C79" s="26">
        <f t="shared" si="23"/>
        <v>-1403</v>
      </c>
      <c r="D79" s="32">
        <f t="shared" si="24"/>
        <v>-18.031101400848222</v>
      </c>
      <c r="E79" s="21">
        <f>IF(B79&lt;K79,-1,IF(B79&gt;L79,1,0))</f>
        <v>0</v>
      </c>
      <c r="F79" s="21"/>
      <c r="G79" s="21"/>
      <c r="H79" s="152"/>
      <c r="I79" s="21"/>
      <c r="J79" s="203">
        <v>7781</v>
      </c>
      <c r="K79" s="205">
        <v>5623.8135141021794</v>
      </c>
      <c r="L79" s="205">
        <v>9938.1864858978206</v>
      </c>
    </row>
    <row r="80" spans="1:12" x14ac:dyDescent="0.2">
      <c r="A80" s="25" t="s">
        <v>10</v>
      </c>
      <c r="B80" s="18" t="s">
        <v>164</v>
      </c>
      <c r="C80" s="26" t="e">
        <f t="shared" si="23"/>
        <v>#VALUE!</v>
      </c>
      <c r="D80" s="32" t="e">
        <f t="shared" si="24"/>
        <v>#VALUE!</v>
      </c>
      <c r="E80" s="21">
        <v>0</v>
      </c>
      <c r="F80" s="21"/>
      <c r="G80" s="21"/>
      <c r="H80" s="152"/>
      <c r="I80" s="21"/>
      <c r="J80" s="203" t="s">
        <v>164</v>
      </c>
      <c r="K80" s="205" t="s">
        <v>164</v>
      </c>
      <c r="L80" s="205" t="s">
        <v>164</v>
      </c>
    </row>
    <row r="81" spans="1:12" x14ac:dyDescent="0.2">
      <c r="A81" s="43"/>
      <c r="B81" s="40"/>
      <c r="C81" s="44"/>
      <c r="D81" s="45"/>
      <c r="E81" s="21"/>
      <c r="F81" s="21"/>
      <c r="G81" s="21"/>
      <c r="H81" s="152"/>
      <c r="I81" s="21"/>
      <c r="J81" s="203"/>
      <c r="K81" s="203"/>
      <c r="L81" s="203"/>
    </row>
    <row r="82" spans="1:12" x14ac:dyDescent="0.2">
      <c r="A82" s="11" t="s">
        <v>27</v>
      </c>
      <c r="B82" s="12">
        <v>466929</v>
      </c>
      <c r="C82" s="13">
        <f>B82-J82</f>
        <v>-11521</v>
      </c>
      <c r="D82" s="14">
        <f>C82/J82*100</f>
        <v>-2.4079841153725572</v>
      </c>
      <c r="E82" s="15">
        <f>IF(B82&lt;K82,-1,IF(B82&gt;L82,1,0))</f>
        <v>0</v>
      </c>
      <c r="F82" s="15"/>
      <c r="G82" s="15"/>
      <c r="H82" s="153"/>
      <c r="I82" s="15"/>
      <c r="J82" s="298">
        <v>478450</v>
      </c>
      <c r="K82" s="202">
        <v>461366.21735204005</v>
      </c>
      <c r="L82" s="202">
        <v>495533.78264795995</v>
      </c>
    </row>
    <row r="83" spans="1:12" s="261" customFormat="1" x14ac:dyDescent="0.2">
      <c r="A83" s="17"/>
      <c r="B83" s="18"/>
      <c r="C83" s="19"/>
      <c r="D83" s="20"/>
      <c r="E83" s="21"/>
      <c r="F83" s="21"/>
      <c r="G83" s="21"/>
      <c r="H83" s="152"/>
      <c r="I83" s="21"/>
      <c r="J83" s="193"/>
      <c r="K83" s="203"/>
      <c r="L83" s="203"/>
    </row>
    <row r="84" spans="1:12" x14ac:dyDescent="0.2">
      <c r="A84" s="23" t="s">
        <v>42</v>
      </c>
      <c r="B84" s="37">
        <v>466929</v>
      </c>
      <c r="C84" s="24">
        <f t="shared" ref="C84:C86" si="26">B84-J84</f>
        <v>-11521</v>
      </c>
      <c r="D84" s="38">
        <f t="shared" ref="D84:D86" si="27">C84/J84*100</f>
        <v>-2.4079841153725572</v>
      </c>
      <c r="E84" s="21">
        <f>IF(B84&lt;K84,-1,IF(B84&gt;L84,1,0))</f>
        <v>0</v>
      </c>
      <c r="F84" s="1">
        <f>+B84-F85</f>
        <v>0</v>
      </c>
      <c r="G84" s="1">
        <f>+C84-G85</f>
        <v>0</v>
      </c>
      <c r="H84" s="152"/>
      <c r="I84" s="21"/>
      <c r="J84" s="298">
        <v>478450</v>
      </c>
      <c r="K84" s="202">
        <v>461366.21735204005</v>
      </c>
      <c r="L84" s="202">
        <v>495533.78264795995</v>
      </c>
    </row>
    <row r="85" spans="1:12" s="261" customFormat="1" ht="12.75" x14ac:dyDescent="0.2">
      <c r="A85" s="25" t="s">
        <v>136</v>
      </c>
      <c r="B85" s="18">
        <v>416955</v>
      </c>
      <c r="C85" s="26">
        <f t="shared" si="26"/>
        <v>-6477</v>
      </c>
      <c r="D85" s="27">
        <f t="shared" si="27"/>
        <v>-1.5296434846681404</v>
      </c>
      <c r="E85" s="21">
        <f>IF(B85&lt;K85,-1,IF(B85&gt;L85,1,0))</f>
        <v>0</v>
      </c>
      <c r="F85" s="279">
        <f>SUM(B85:B87)</f>
        <v>466929</v>
      </c>
      <c r="G85" s="279">
        <f>SUM(C85:C87)</f>
        <v>-11521</v>
      </c>
      <c r="H85" s="152"/>
      <c r="I85" s="21"/>
      <c r="J85" s="193">
        <v>423432</v>
      </c>
      <c r="K85" s="205">
        <v>406421.30905142619</v>
      </c>
      <c r="L85" s="205">
        <v>440442.69094857381</v>
      </c>
    </row>
    <row r="86" spans="1:12" ht="12.75" x14ac:dyDescent="0.2">
      <c r="A86" s="46" t="s">
        <v>137</v>
      </c>
      <c r="B86" s="18">
        <v>37398</v>
      </c>
      <c r="C86" s="26">
        <f t="shared" si="26"/>
        <v>193</v>
      </c>
      <c r="D86" s="27">
        <f t="shared" si="27"/>
        <v>0.51874748017739558</v>
      </c>
      <c r="E86" s="21">
        <f>IF(B86&lt;K86,-1,IF(B86&gt;L86,1,0))</f>
        <v>0</v>
      </c>
      <c r="F86" s="21"/>
      <c r="G86" s="21"/>
      <c r="H86" s="152"/>
      <c r="I86" s="21"/>
      <c r="J86" s="203">
        <v>37205</v>
      </c>
      <c r="K86" s="205">
        <v>31210.749253399073</v>
      </c>
      <c r="L86" s="205">
        <v>43199.250746600927</v>
      </c>
    </row>
    <row r="87" spans="1:12" ht="12.75" x14ac:dyDescent="0.2">
      <c r="A87" s="46" t="s">
        <v>138</v>
      </c>
      <c r="B87" s="18">
        <v>12576</v>
      </c>
      <c r="C87" s="26">
        <f>B87-J87</f>
        <v>-5237</v>
      </c>
      <c r="D87" s="27">
        <f>C87/J87*100</f>
        <v>-29.399876494694887</v>
      </c>
      <c r="E87" s="21">
        <f>IF(B87&lt;K87,-1,IF(B87&gt;L87,1,0))</f>
        <v>-1</v>
      </c>
      <c r="F87" s="21"/>
      <c r="G87" s="21"/>
      <c r="H87" s="152"/>
      <c r="I87" s="21"/>
      <c r="J87" s="203">
        <v>17813</v>
      </c>
      <c r="K87" s="205">
        <v>14534.990009889749</v>
      </c>
      <c r="L87" s="205">
        <v>21091.009990110251</v>
      </c>
    </row>
    <row r="88" spans="1:12" x14ac:dyDescent="0.2">
      <c r="A88" s="31"/>
      <c r="B88" s="18"/>
      <c r="C88" s="18"/>
      <c r="D88" s="27"/>
      <c r="E88" s="21"/>
      <c r="F88" s="21"/>
      <c r="G88" s="21"/>
      <c r="H88" s="152"/>
      <c r="I88" s="21"/>
      <c r="J88" s="203"/>
      <c r="K88" s="203"/>
      <c r="L88" s="203"/>
    </row>
    <row r="89" spans="1:12" s="230" customFormat="1" x14ac:dyDescent="0.2">
      <c r="A89" s="23" t="s">
        <v>43</v>
      </c>
      <c r="B89" s="37">
        <v>466929</v>
      </c>
      <c r="C89" s="24">
        <f t="shared" ref="C89:C95" si="28">B89-J89</f>
        <v>-11521</v>
      </c>
      <c r="D89" s="38">
        <f t="shared" ref="D89:D95" si="29">C89/J89*100</f>
        <v>-2.4079841153725572</v>
      </c>
      <c r="E89" s="21">
        <f t="shared" ref="E89:E94" si="30">IF(B89&lt;K89,-1,IF(B89&gt;L89,1,0))</f>
        <v>0</v>
      </c>
      <c r="F89" s="1">
        <f>+B89-F90</f>
        <v>0</v>
      </c>
      <c r="G89" s="303" t="e">
        <f>+C89-G90</f>
        <v>#VALUE!</v>
      </c>
      <c r="H89" s="152"/>
      <c r="I89" s="21"/>
      <c r="J89" s="298">
        <v>478450</v>
      </c>
      <c r="K89" s="202">
        <v>461366.21735204005</v>
      </c>
      <c r="L89" s="202">
        <v>495533.78264795995</v>
      </c>
    </row>
    <row r="90" spans="1:12" s="230" customFormat="1" x14ac:dyDescent="0.2">
      <c r="A90" s="25" t="s">
        <v>39</v>
      </c>
      <c r="B90" s="18">
        <v>137806</v>
      </c>
      <c r="C90" s="26">
        <f t="shared" si="28"/>
        <v>-2548</v>
      </c>
      <c r="D90" s="27">
        <f t="shared" si="29"/>
        <v>-1.8154096071362411</v>
      </c>
      <c r="E90" s="21">
        <f t="shared" si="30"/>
        <v>0</v>
      </c>
      <c r="F90" s="279">
        <f>SUM(B90:B95)</f>
        <v>466929</v>
      </c>
      <c r="G90" s="279" t="e">
        <f>SUM(C90:C95)</f>
        <v>#VALUE!</v>
      </c>
      <c r="H90" s="152"/>
      <c r="I90" s="21"/>
      <c r="J90" s="304">
        <v>140354</v>
      </c>
      <c r="K90" s="205">
        <v>130737.48772568893</v>
      </c>
      <c r="L90" s="205">
        <v>149970.51227431107</v>
      </c>
    </row>
    <row r="91" spans="1:12" s="230" customFormat="1" x14ac:dyDescent="0.2">
      <c r="A91" s="25" t="s">
        <v>29</v>
      </c>
      <c r="B91" s="18">
        <v>47346</v>
      </c>
      <c r="C91" s="26">
        <f t="shared" si="28"/>
        <v>-2689</v>
      </c>
      <c r="D91" s="27">
        <f t="shared" si="29"/>
        <v>-5.3742380333766357</v>
      </c>
      <c r="E91" s="21">
        <f t="shared" si="30"/>
        <v>0</v>
      </c>
      <c r="F91" s="21"/>
      <c r="G91" s="21"/>
      <c r="H91" s="152"/>
      <c r="I91" s="21"/>
      <c r="J91" s="304">
        <v>50035</v>
      </c>
      <c r="K91" s="205">
        <v>44614.08908427423</v>
      </c>
      <c r="L91" s="205">
        <v>55455.91091572577</v>
      </c>
    </row>
    <row r="92" spans="1:12" s="34" customFormat="1" x14ac:dyDescent="0.2">
      <c r="A92" s="25" t="s">
        <v>30</v>
      </c>
      <c r="B92" s="18">
        <v>48873</v>
      </c>
      <c r="C92" s="26">
        <f t="shared" si="28"/>
        <v>1033</v>
      </c>
      <c r="D92" s="27">
        <f t="shared" si="29"/>
        <v>2.1592809364548495</v>
      </c>
      <c r="E92" s="21">
        <f t="shared" si="30"/>
        <v>0</v>
      </c>
      <c r="F92" s="21"/>
      <c r="G92" s="21"/>
      <c r="H92" s="152"/>
      <c r="I92" s="21"/>
      <c r="J92" s="206">
        <v>47840</v>
      </c>
      <c r="K92" s="205">
        <v>42717.833538169034</v>
      </c>
      <c r="L92" s="205">
        <v>52962.166461830966</v>
      </c>
    </row>
    <row r="93" spans="1:12" s="34" customFormat="1" x14ac:dyDescent="0.2">
      <c r="A93" s="25" t="s">
        <v>31</v>
      </c>
      <c r="B93" s="18">
        <v>73579</v>
      </c>
      <c r="C93" s="26">
        <f t="shared" si="28"/>
        <v>-10509</v>
      </c>
      <c r="D93" s="27">
        <f t="shared" si="29"/>
        <v>-12.49762153933974</v>
      </c>
      <c r="E93" s="21">
        <f t="shared" si="30"/>
        <v>-1</v>
      </c>
      <c r="F93" s="21"/>
      <c r="G93" s="21"/>
      <c r="H93" s="152"/>
      <c r="I93" s="21"/>
      <c r="J93" s="206">
        <v>84088</v>
      </c>
      <c r="K93" s="205">
        <v>76490.468416517237</v>
      </c>
      <c r="L93" s="205">
        <v>91685.531583482763</v>
      </c>
    </row>
    <row r="94" spans="1:12" s="34" customFormat="1" x14ac:dyDescent="0.2">
      <c r="A94" s="25" t="s">
        <v>22</v>
      </c>
      <c r="B94" s="18">
        <v>159134</v>
      </c>
      <c r="C94" s="26">
        <f t="shared" si="28"/>
        <v>3001</v>
      </c>
      <c r="D94" s="27">
        <f t="shared" si="29"/>
        <v>1.9220792529446049</v>
      </c>
      <c r="E94" s="21">
        <f t="shared" si="30"/>
        <v>0</v>
      </c>
      <c r="F94" s="21"/>
      <c r="G94" s="21"/>
      <c r="H94" s="152"/>
      <c r="I94" s="21"/>
      <c r="J94" s="206">
        <v>156133</v>
      </c>
      <c r="K94" s="205">
        <v>145801.59540127605</v>
      </c>
      <c r="L94" s="205">
        <v>166464.40459872395</v>
      </c>
    </row>
    <row r="95" spans="1:12" s="34" customFormat="1" x14ac:dyDescent="0.2">
      <c r="A95" s="25" t="s">
        <v>10</v>
      </c>
      <c r="B95" s="18">
        <v>191</v>
      </c>
      <c r="C95" s="26" t="e">
        <f t="shared" si="28"/>
        <v>#VALUE!</v>
      </c>
      <c r="D95" s="27" t="e">
        <f t="shared" si="29"/>
        <v>#VALUE!</v>
      </c>
      <c r="E95" s="21">
        <v>0</v>
      </c>
      <c r="F95" s="21"/>
      <c r="G95" s="21"/>
      <c r="H95" s="152"/>
      <c r="I95" s="21"/>
      <c r="J95" s="206" t="s">
        <v>164</v>
      </c>
      <c r="K95" s="205" t="s">
        <v>164</v>
      </c>
      <c r="L95" s="205" t="s">
        <v>164</v>
      </c>
    </row>
    <row r="96" spans="1:12" s="34" customFormat="1" x14ac:dyDescent="0.2">
      <c r="A96" s="31"/>
      <c r="B96" s="35"/>
      <c r="C96" s="18"/>
      <c r="D96" s="27"/>
      <c r="E96" s="21"/>
      <c r="F96" s="21"/>
      <c r="G96" s="21"/>
      <c r="H96" s="152"/>
      <c r="I96" s="21"/>
      <c r="J96" s="206"/>
      <c r="K96" s="193"/>
      <c r="L96" s="193"/>
    </row>
    <row r="97" spans="1:12" s="34" customFormat="1" ht="12.75" x14ac:dyDescent="0.2">
      <c r="A97" s="23" t="s">
        <v>139</v>
      </c>
      <c r="B97" s="133">
        <v>466929</v>
      </c>
      <c r="C97" s="24">
        <f t="shared" ref="C97:C104" si="31">B97-J97</f>
        <v>-11521</v>
      </c>
      <c r="D97" s="134">
        <f t="shared" ref="D97:D104" si="32">C97/J97*100</f>
        <v>-2.4079841153725572</v>
      </c>
      <c r="E97" s="21">
        <f t="shared" ref="E97:E103" si="33">IF(B97&lt;K97,-1,IF(B97&gt;L97,1,0))</f>
        <v>0</v>
      </c>
      <c r="F97" s="1">
        <f>+B97-F98</f>
        <v>0</v>
      </c>
      <c r="G97" s="303">
        <f>+C97-G98</f>
        <v>0</v>
      </c>
      <c r="H97" s="152"/>
      <c r="I97" s="21"/>
      <c r="J97" s="298">
        <v>478450</v>
      </c>
      <c r="K97" s="202">
        <v>461366.21735204005</v>
      </c>
      <c r="L97" s="202">
        <v>495533.78264795995</v>
      </c>
    </row>
    <row r="98" spans="1:12" s="34" customFormat="1" x14ac:dyDescent="0.2">
      <c r="A98" s="25" t="s">
        <v>47</v>
      </c>
      <c r="B98" s="18">
        <v>118491</v>
      </c>
      <c r="C98" s="26">
        <f t="shared" si="31"/>
        <v>-2609</v>
      </c>
      <c r="D98" s="32">
        <f t="shared" si="32"/>
        <v>-2.1544178364987614</v>
      </c>
      <c r="E98" s="21">
        <f t="shared" si="33"/>
        <v>0</v>
      </c>
      <c r="F98" s="279">
        <f>SUM(B98:B104)</f>
        <v>466929</v>
      </c>
      <c r="G98" s="279">
        <f>SUM(C98:C104)</f>
        <v>-11521.000000000004</v>
      </c>
      <c r="H98" s="152"/>
      <c r="I98" s="21"/>
      <c r="J98" s="206">
        <v>121100</v>
      </c>
      <c r="K98" s="205">
        <v>111975.19188740381</v>
      </c>
      <c r="L98" s="205">
        <v>130224.80811259619</v>
      </c>
    </row>
    <row r="99" spans="1:12" s="34" customFormat="1" x14ac:dyDescent="0.2">
      <c r="A99" s="25" t="s">
        <v>32</v>
      </c>
      <c r="B99" s="18">
        <v>131512</v>
      </c>
      <c r="C99" s="26">
        <f t="shared" si="31"/>
        <v>-10180</v>
      </c>
      <c r="D99" s="32">
        <f t="shared" si="32"/>
        <v>-7.1845975778449036</v>
      </c>
      <c r="E99" s="21">
        <f t="shared" si="33"/>
        <v>-1</v>
      </c>
      <c r="F99" s="21"/>
      <c r="G99" s="21"/>
      <c r="H99" s="152"/>
      <c r="I99" s="21"/>
      <c r="J99" s="206">
        <v>141692</v>
      </c>
      <c r="K99" s="205">
        <v>132156.55670414356</v>
      </c>
      <c r="L99" s="205">
        <v>151227.44329585644</v>
      </c>
    </row>
    <row r="100" spans="1:12" s="34" customFormat="1" x14ac:dyDescent="0.2">
      <c r="A100" s="25" t="s">
        <v>33</v>
      </c>
      <c r="B100" s="18">
        <v>125784</v>
      </c>
      <c r="C100" s="26">
        <f t="shared" si="31"/>
        <v>1674</v>
      </c>
      <c r="D100" s="32">
        <f t="shared" si="32"/>
        <v>1.3488034807831764</v>
      </c>
      <c r="E100" s="21">
        <f t="shared" si="33"/>
        <v>0</v>
      </c>
      <c r="F100" s="21"/>
      <c r="G100" s="21"/>
      <c r="H100" s="152"/>
      <c r="I100" s="21"/>
      <c r="J100" s="206">
        <v>124110</v>
      </c>
      <c r="K100" s="205">
        <v>115650.94656596881</v>
      </c>
      <c r="L100" s="205">
        <v>132569.0534340312</v>
      </c>
    </row>
    <row r="101" spans="1:12" s="34" customFormat="1" x14ac:dyDescent="0.2">
      <c r="A101" s="25" t="s">
        <v>34</v>
      </c>
      <c r="B101" s="18">
        <v>46562</v>
      </c>
      <c r="C101" s="26">
        <f t="shared" si="31"/>
        <v>-3429</v>
      </c>
      <c r="D101" s="32">
        <f t="shared" si="32"/>
        <v>-6.8592346622392029</v>
      </c>
      <c r="E101" s="21">
        <f t="shared" si="33"/>
        <v>0</v>
      </c>
      <c r="F101" s="21"/>
      <c r="G101" s="21"/>
      <c r="H101" s="152"/>
      <c r="I101" s="21"/>
      <c r="J101" s="206">
        <v>49991</v>
      </c>
      <c r="K101" s="205">
        <v>44058.323676217216</v>
      </c>
      <c r="L101" s="205">
        <v>55923.676323782784</v>
      </c>
    </row>
    <row r="102" spans="1:12" s="34" customFormat="1" x14ac:dyDescent="0.2">
      <c r="A102" s="25" t="s">
        <v>113</v>
      </c>
      <c r="B102" s="18">
        <v>25551.999999999996</v>
      </c>
      <c r="C102" s="26">
        <f t="shared" si="31"/>
        <v>1915.9999999999964</v>
      </c>
      <c r="D102" s="32">
        <f t="shared" si="32"/>
        <v>8.1062785581316472</v>
      </c>
      <c r="E102" s="21">
        <f t="shared" si="33"/>
        <v>0</v>
      </c>
      <c r="F102" s="21"/>
      <c r="G102" s="21"/>
      <c r="H102" s="152"/>
      <c r="I102" s="21"/>
      <c r="J102" s="206">
        <v>23636</v>
      </c>
      <c r="K102" s="205">
        <v>19690.209942006084</v>
      </c>
      <c r="L102" s="205">
        <v>27581.790057993916</v>
      </c>
    </row>
    <row r="103" spans="1:12" s="34" customFormat="1" x14ac:dyDescent="0.2">
      <c r="A103" s="25" t="s">
        <v>114</v>
      </c>
      <c r="B103" s="18">
        <v>18852</v>
      </c>
      <c r="C103" s="26">
        <f t="shared" si="31"/>
        <v>1147</v>
      </c>
      <c r="D103" s="32">
        <f t="shared" si="32"/>
        <v>6.4783959333521599</v>
      </c>
      <c r="E103" s="21">
        <f t="shared" si="33"/>
        <v>0</v>
      </c>
      <c r="F103" s="21"/>
      <c r="G103" s="21"/>
      <c r="H103" s="152"/>
      <c r="I103" s="21"/>
      <c r="J103" s="206">
        <v>17705</v>
      </c>
      <c r="K103" s="205">
        <v>14418.498836561574</v>
      </c>
      <c r="L103" s="205">
        <v>20991.501163438428</v>
      </c>
    </row>
    <row r="104" spans="1:12" s="230" customFormat="1" x14ac:dyDescent="0.2">
      <c r="A104" s="25" t="s">
        <v>10</v>
      </c>
      <c r="B104" s="18">
        <v>176</v>
      </c>
      <c r="C104" s="26">
        <f t="shared" si="31"/>
        <v>-40</v>
      </c>
      <c r="D104" s="32">
        <f t="shared" si="32"/>
        <v>-18.518518518518519</v>
      </c>
      <c r="E104" s="21">
        <v>0</v>
      </c>
      <c r="F104" s="21"/>
      <c r="G104" s="21"/>
      <c r="H104" s="152"/>
      <c r="I104" s="21"/>
      <c r="J104" s="304">
        <v>216</v>
      </c>
      <c r="K104" s="205">
        <v>0</v>
      </c>
      <c r="L104" s="205">
        <v>456.46109895163232</v>
      </c>
    </row>
    <row r="105" spans="1:12" x14ac:dyDescent="0.2">
      <c r="A105" s="47"/>
      <c r="B105" s="48"/>
      <c r="C105" s="49"/>
      <c r="D105" s="50"/>
      <c r="E105" s="21"/>
      <c r="F105" s="21"/>
      <c r="G105" s="21"/>
      <c r="H105" s="152"/>
      <c r="I105" s="21"/>
      <c r="J105" s="203"/>
      <c r="K105" s="203"/>
      <c r="L105" s="203"/>
    </row>
    <row r="106" spans="1:12" x14ac:dyDescent="0.2">
      <c r="A106" s="51" t="s">
        <v>53</v>
      </c>
      <c r="B106" s="52"/>
      <c r="C106" s="53"/>
      <c r="D106" s="54"/>
      <c r="E106" s="15"/>
      <c r="F106" s="15"/>
      <c r="G106" s="15"/>
      <c r="H106" s="153"/>
      <c r="I106" s="15"/>
      <c r="K106" s="305"/>
      <c r="L106" s="305"/>
    </row>
    <row r="107" spans="1:12" s="261" customFormat="1" x14ac:dyDescent="0.2">
      <c r="A107" s="55"/>
      <c r="B107" s="56"/>
      <c r="C107" s="57"/>
      <c r="D107" s="20"/>
      <c r="E107" s="21"/>
      <c r="F107" s="21"/>
      <c r="G107" s="21"/>
      <c r="H107" s="152"/>
      <c r="I107" s="21"/>
      <c r="K107" s="22"/>
      <c r="L107" s="22"/>
    </row>
    <row r="108" spans="1:12" x14ac:dyDescent="0.2">
      <c r="A108" s="58" t="s">
        <v>35</v>
      </c>
      <c r="B108" s="56"/>
      <c r="C108" s="59"/>
      <c r="D108" s="60"/>
      <c r="E108" s="21"/>
      <c r="F108" s="21"/>
      <c r="G108" s="21"/>
      <c r="H108" s="152"/>
      <c r="I108" s="21"/>
      <c r="K108" s="22"/>
      <c r="L108" s="22"/>
    </row>
    <row r="109" spans="1:12" s="261" customFormat="1" x14ac:dyDescent="0.2">
      <c r="A109" s="61" t="s">
        <v>28</v>
      </c>
      <c r="B109" s="62">
        <v>57.079589482440859</v>
      </c>
      <c r="C109" s="50">
        <f t="shared" ref="C109:C111" si="34">B109-J109</f>
        <v>1.6895218006562018</v>
      </c>
      <c r="D109" s="50">
        <f t="shared" ref="D109:D111" si="35">C109/J109*100</f>
        <v>3.0502251962616951</v>
      </c>
      <c r="E109" s="21">
        <f>IF(B109&lt;K109,-1,IF(B109&gt;L109,1,0))</f>
        <v>1</v>
      </c>
      <c r="F109" s="21"/>
      <c r="G109" s="21"/>
      <c r="H109" s="152"/>
      <c r="I109" s="21"/>
      <c r="J109" s="63">
        <v>55.390067681784657</v>
      </c>
      <c r="K109" s="63">
        <v>53.984663836648785</v>
      </c>
      <c r="L109" s="63">
        <v>56.795471526920537</v>
      </c>
    </row>
    <row r="110" spans="1:12" s="261" customFormat="1" ht="12.75" x14ac:dyDescent="0.2">
      <c r="A110" s="61" t="s">
        <v>140</v>
      </c>
      <c r="B110" s="62">
        <v>50.573906489137279</v>
      </c>
      <c r="C110" s="50">
        <f t="shared" si="34"/>
        <v>3.7660643903026667</v>
      </c>
      <c r="D110" s="50">
        <f t="shared" si="35"/>
        <v>8.0457979292244097</v>
      </c>
      <c r="E110" s="21">
        <f>IF(B110&lt;K110,-1,IF(B110&gt;L110,1,0))</f>
        <v>1</v>
      </c>
      <c r="F110" s="21"/>
      <c r="G110" s="21"/>
      <c r="H110" s="152"/>
      <c r="I110" s="21"/>
      <c r="J110" s="63">
        <v>46.807842098834612</v>
      </c>
      <c r="K110" s="63">
        <v>45.470687161034959</v>
      </c>
      <c r="L110" s="63">
        <v>48.144997036634265</v>
      </c>
    </row>
    <row r="111" spans="1:12" s="261" customFormat="1" x14ac:dyDescent="0.2">
      <c r="A111" s="61" t="s">
        <v>37</v>
      </c>
      <c r="B111" s="62">
        <v>42.920410517559141</v>
      </c>
      <c r="C111" s="50">
        <f t="shared" si="34"/>
        <v>-1.6895218006562018</v>
      </c>
      <c r="D111" s="50">
        <f t="shared" si="35"/>
        <v>-3.7873220443473485</v>
      </c>
      <c r="E111" s="21">
        <f>IF(B111&lt;K111,-1,IF(B111&gt;L111,1,0))</f>
        <v>-1</v>
      </c>
      <c r="F111" s="21"/>
      <c r="G111" s="21"/>
      <c r="H111" s="152"/>
      <c r="I111" s="21"/>
      <c r="J111" s="63">
        <v>44.609932318215343</v>
      </c>
      <c r="K111" s="63">
        <v>43.204528473079456</v>
      </c>
      <c r="L111" s="63">
        <v>46.015336163351222</v>
      </c>
    </row>
    <row r="112" spans="1:12" s="261" customFormat="1" x14ac:dyDescent="0.2">
      <c r="A112" s="64"/>
      <c r="B112" s="62"/>
      <c r="C112" s="50"/>
      <c r="D112" s="50"/>
      <c r="E112" s="21"/>
      <c r="F112" s="21"/>
      <c r="G112" s="21"/>
      <c r="H112" s="152"/>
      <c r="I112" s="21"/>
      <c r="J112" s="293"/>
      <c r="K112" s="293"/>
      <c r="L112" s="293"/>
    </row>
    <row r="113" spans="1:12" s="261" customFormat="1" x14ac:dyDescent="0.2">
      <c r="A113" s="58" t="s">
        <v>36</v>
      </c>
      <c r="B113" s="59"/>
      <c r="C113" s="60"/>
      <c r="D113" s="60"/>
      <c r="E113" s="21"/>
      <c r="F113" s="21"/>
      <c r="G113" s="21"/>
      <c r="H113" s="152"/>
      <c r="I113" s="21"/>
      <c r="J113" s="293"/>
      <c r="K113" s="293"/>
      <c r="L113" s="293"/>
    </row>
    <row r="114" spans="1:12" s="261" customFormat="1" ht="12.75" x14ac:dyDescent="0.2">
      <c r="A114" s="61" t="s">
        <v>141</v>
      </c>
      <c r="B114" s="62">
        <v>11.397564439921027</v>
      </c>
      <c r="C114" s="50">
        <f t="shared" ref="C114:C115" si="36">B114-J114</f>
        <v>-4.0965953293986992</v>
      </c>
      <c r="D114" s="50">
        <f t="shared" ref="D114:D115" si="37">C114/J114*100</f>
        <v>-26.439609442458721</v>
      </c>
      <c r="E114" s="21">
        <f>IF(B114&lt;K114,-1,IF(B114&gt;L114,1,0))</f>
        <v>-1</v>
      </c>
      <c r="F114" s="21"/>
      <c r="G114" s="21"/>
      <c r="H114" s="152"/>
      <c r="I114" s="21"/>
      <c r="J114" s="63">
        <v>15.494159769319726</v>
      </c>
      <c r="K114" s="63">
        <v>14.207631465474943</v>
      </c>
      <c r="L114" s="63">
        <v>16.780688073164509</v>
      </c>
    </row>
    <row r="115" spans="1:12" s="261" customFormat="1" ht="12.75" x14ac:dyDescent="0.2">
      <c r="A115" s="61" t="s">
        <v>216</v>
      </c>
      <c r="B115" s="62">
        <v>20.100778464521408</v>
      </c>
      <c r="C115" s="50">
        <f t="shared" si="36"/>
        <v>-3.2431428644824614</v>
      </c>
      <c r="D115" s="50">
        <f t="shared" si="37"/>
        <v>-13.892879515717818</v>
      </c>
      <c r="E115" s="21">
        <f>IF(B115&lt;K115,-1,IF(B115&gt;L115,1,0))</f>
        <v>-1</v>
      </c>
      <c r="F115" s="21"/>
      <c r="G115" s="21"/>
      <c r="H115" s="152"/>
      <c r="I115" s="21"/>
      <c r="J115" s="63">
        <v>23.343921329003869</v>
      </c>
      <c r="K115" s="63">
        <v>21.862744825907704</v>
      </c>
      <c r="L115" s="63">
        <v>24.825097832100035</v>
      </c>
    </row>
    <row r="116" spans="1:12" s="261" customFormat="1" x14ac:dyDescent="0.2">
      <c r="A116" s="64"/>
      <c r="B116" s="62"/>
      <c r="C116" s="50"/>
      <c r="D116" s="50"/>
      <c r="E116" s="21"/>
      <c r="F116" s="21"/>
      <c r="G116" s="21"/>
      <c r="H116" s="152"/>
      <c r="I116" s="21"/>
      <c r="J116" s="293"/>
      <c r="K116" s="293"/>
      <c r="L116" s="293"/>
    </row>
    <row r="117" spans="1:12" s="261" customFormat="1" x14ac:dyDescent="0.2">
      <c r="A117" s="58" t="s">
        <v>52</v>
      </c>
      <c r="B117" s="59"/>
      <c r="C117" s="60"/>
      <c r="D117" s="60"/>
      <c r="E117" s="21"/>
      <c r="F117" s="21"/>
      <c r="G117" s="21"/>
      <c r="H117" s="152"/>
      <c r="I117" s="21"/>
      <c r="J117" s="293"/>
      <c r="K117" s="293"/>
      <c r="L117" s="293"/>
    </row>
    <row r="118" spans="1:12" s="261" customFormat="1" ht="12.75" x14ac:dyDescent="0.2">
      <c r="A118" s="61" t="s">
        <v>217</v>
      </c>
      <c r="B118" s="62">
        <v>62.753843665199902</v>
      </c>
      <c r="C118" s="50">
        <f t="shared" ref="C118:C120" si="38">B118-J118</f>
        <v>-1.7615271445040364</v>
      </c>
      <c r="D118" s="50">
        <f t="shared" ref="D118:D120" si="39">C118/J118*100</f>
        <v>-2.7303991628597757</v>
      </c>
      <c r="E118" s="21">
        <f>IF(B118&lt;K118,-1,IF(B118&gt;L118,1,0))</f>
        <v>0</v>
      </c>
      <c r="F118" s="21"/>
      <c r="G118" s="21"/>
      <c r="H118" s="152"/>
      <c r="I118" s="21"/>
      <c r="J118" s="63">
        <v>64.515370809703938</v>
      </c>
      <c r="K118" s="63">
        <v>62.443401500646658</v>
      </c>
      <c r="L118" s="63">
        <v>66.587340118761233</v>
      </c>
    </row>
    <row r="119" spans="1:12" x14ac:dyDescent="0.2">
      <c r="A119" s="61" t="s">
        <v>73</v>
      </c>
      <c r="B119" s="62">
        <v>12.191766132125025</v>
      </c>
      <c r="C119" s="50">
        <f t="shared" si="38"/>
        <v>-3.4951645463498675</v>
      </c>
      <c r="D119" s="50">
        <f t="shared" si="39"/>
        <v>-22.280741962771732</v>
      </c>
      <c r="E119" s="21">
        <f>IF(B119&lt;K119,-1,IF(B119&gt;L119,1,0))</f>
        <v>-1</v>
      </c>
      <c r="F119" s="21"/>
      <c r="G119" s="21"/>
      <c r="H119" s="152"/>
      <c r="I119" s="21"/>
      <c r="J119" s="63">
        <v>15.686930678474893</v>
      </c>
      <c r="K119" s="63">
        <v>14.184831069229936</v>
      </c>
      <c r="L119" s="63">
        <v>17.189030287719849</v>
      </c>
    </row>
    <row r="120" spans="1:12" ht="12.75" x14ac:dyDescent="0.2">
      <c r="A120" s="333" t="s">
        <v>238</v>
      </c>
      <c r="B120" s="62">
        <v>54.228077158659445</v>
      </c>
      <c r="C120" s="50">
        <f t="shared" si="38"/>
        <v>54.228077158659445</v>
      </c>
      <c r="D120" s="50" t="e">
        <f t="shared" si="39"/>
        <v>#DIV/0!</v>
      </c>
      <c r="E120" s="21">
        <f t="shared" ref="E120" si="40">IF(B120&lt;K120,-1,IF(B120&gt;L120,1,0))</f>
        <v>1</v>
      </c>
      <c r="F120" s="21"/>
      <c r="G120" s="21"/>
      <c r="H120" s="152"/>
      <c r="I120" s="21"/>
      <c r="J120" s="63"/>
      <c r="K120" s="63"/>
      <c r="L120" s="63"/>
    </row>
    <row r="121" spans="1:12" x14ac:dyDescent="0.2">
      <c r="A121" s="61"/>
      <c r="B121" s="62"/>
      <c r="C121" s="50"/>
      <c r="D121" s="50"/>
      <c r="E121" s="65"/>
      <c r="F121" s="65"/>
      <c r="G121" s="65"/>
      <c r="H121" s="152"/>
      <c r="I121" s="65"/>
      <c r="J121" s="63"/>
      <c r="K121" s="63"/>
      <c r="L121" s="63"/>
    </row>
    <row r="122" spans="1:12" x14ac:dyDescent="0.2">
      <c r="A122" s="58" t="s">
        <v>115</v>
      </c>
      <c r="B122" s="62"/>
      <c r="C122" s="50"/>
      <c r="D122" s="50"/>
      <c r="E122" s="65"/>
      <c r="F122" s="65"/>
      <c r="G122" s="65"/>
      <c r="H122" s="152"/>
      <c r="I122" s="65"/>
      <c r="J122" s="63"/>
      <c r="K122" s="63"/>
      <c r="L122" s="63"/>
    </row>
    <row r="123" spans="1:12" ht="13.5" thickBot="1" x14ac:dyDescent="0.25">
      <c r="A123" s="294" t="s">
        <v>239</v>
      </c>
      <c r="B123" s="295">
        <v>13.156349539572751</v>
      </c>
      <c r="C123" s="296">
        <f>B123-J123</f>
        <v>-4.797929226594583</v>
      </c>
      <c r="D123" s="296">
        <f>C123/J123*100</f>
        <v>-26.723040725176329</v>
      </c>
      <c r="E123" s="297">
        <f>IF(B123&lt;K123,-1,IF(B123&gt;L123,1,0))</f>
        <v>-1</v>
      </c>
      <c r="F123" s="65"/>
      <c r="G123" s="65"/>
      <c r="H123" s="152"/>
      <c r="I123" s="65"/>
      <c r="J123" s="255">
        <v>17.954278766167334</v>
      </c>
      <c r="K123" s="255">
        <v>16.668417355403374</v>
      </c>
      <c r="L123" s="255">
        <v>19.240140176931295</v>
      </c>
    </row>
    <row r="124" spans="1:12" s="261" customFormat="1" ht="11.25" customHeight="1" x14ac:dyDescent="0.2">
      <c r="A124" s="367" t="s">
        <v>142</v>
      </c>
      <c r="B124" s="367"/>
      <c r="C124" s="367"/>
      <c r="D124" s="367"/>
      <c r="E124" s="367"/>
      <c r="F124" s="260"/>
      <c r="G124" s="260"/>
      <c r="H124" s="156"/>
      <c r="I124" s="260"/>
    </row>
    <row r="125" spans="1:12" s="261" customFormat="1" ht="11.25" customHeight="1" x14ac:dyDescent="0.2">
      <c r="A125" s="346" t="s">
        <v>143</v>
      </c>
      <c r="B125" s="346"/>
      <c r="C125" s="346"/>
      <c r="D125" s="346"/>
      <c r="E125" s="346"/>
      <c r="F125" s="260"/>
      <c r="G125" s="260"/>
      <c r="H125" s="156"/>
      <c r="I125" s="260"/>
    </row>
    <row r="126" spans="1:12" s="261" customFormat="1" ht="11.25" customHeight="1" x14ac:dyDescent="0.2">
      <c r="A126" s="346" t="s">
        <v>144</v>
      </c>
      <c r="B126" s="346"/>
      <c r="C126" s="346"/>
      <c r="D126" s="346"/>
      <c r="E126" s="346"/>
      <c r="F126" s="260"/>
      <c r="G126" s="260"/>
      <c r="H126" s="156"/>
      <c r="I126" s="260"/>
    </row>
    <row r="127" spans="1:12" s="261" customFormat="1" ht="11.25" customHeight="1" x14ac:dyDescent="0.2">
      <c r="A127" s="346" t="s">
        <v>145</v>
      </c>
      <c r="B127" s="346"/>
      <c r="C127" s="346"/>
      <c r="D127" s="346"/>
      <c r="E127" s="346"/>
      <c r="F127" s="260"/>
      <c r="G127" s="260"/>
      <c r="H127" s="156"/>
      <c r="I127" s="260"/>
    </row>
    <row r="128" spans="1:12" s="261" customFormat="1" ht="11.25" customHeight="1" x14ac:dyDescent="0.2">
      <c r="A128" s="346" t="s">
        <v>165</v>
      </c>
      <c r="B128" s="346"/>
      <c r="C128" s="346"/>
      <c r="D128" s="346"/>
      <c r="E128" s="346"/>
      <c r="F128" s="260"/>
      <c r="G128" s="260"/>
      <c r="H128" s="156"/>
      <c r="I128" s="260"/>
    </row>
    <row r="129" spans="1:33" s="261" customFormat="1" ht="11.25" customHeight="1" x14ac:dyDescent="0.2">
      <c r="A129" s="346" t="s">
        <v>146</v>
      </c>
      <c r="B129" s="346"/>
      <c r="C129" s="346"/>
      <c r="D129" s="346"/>
      <c r="E129" s="346"/>
      <c r="F129" s="260"/>
      <c r="G129" s="260"/>
      <c r="H129" s="156"/>
      <c r="I129" s="260"/>
    </row>
    <row r="130" spans="1:33" s="261" customFormat="1" ht="11.25" customHeight="1" x14ac:dyDescent="0.2">
      <c r="A130" s="346" t="s">
        <v>147</v>
      </c>
      <c r="B130" s="346"/>
      <c r="C130" s="346"/>
      <c r="D130" s="346"/>
      <c r="E130" s="346"/>
      <c r="F130" s="260"/>
      <c r="G130" s="260"/>
      <c r="H130" s="156"/>
      <c r="I130" s="260"/>
    </row>
    <row r="131" spans="1:33" s="261" customFormat="1" ht="11.25" customHeight="1" x14ac:dyDescent="0.2">
      <c r="A131" s="346" t="s">
        <v>148</v>
      </c>
      <c r="B131" s="346"/>
      <c r="C131" s="346"/>
      <c r="D131" s="346"/>
      <c r="E131" s="346"/>
      <c r="F131" s="260"/>
      <c r="G131" s="260"/>
      <c r="H131" s="156"/>
      <c r="I131" s="260"/>
    </row>
    <row r="132" spans="1:33" s="261" customFormat="1" ht="11.25" customHeight="1" x14ac:dyDescent="0.2">
      <c r="A132" s="346" t="s">
        <v>149</v>
      </c>
      <c r="B132" s="346"/>
      <c r="C132" s="346"/>
      <c r="D132" s="346"/>
      <c r="E132" s="346"/>
      <c r="F132" s="260"/>
      <c r="G132" s="260"/>
      <c r="H132" s="156"/>
      <c r="I132" s="260"/>
    </row>
    <row r="133" spans="1:33" s="261" customFormat="1" ht="11.25" customHeight="1" x14ac:dyDescent="0.2">
      <c r="A133" s="346" t="s">
        <v>150</v>
      </c>
      <c r="B133" s="346"/>
      <c r="C133" s="346"/>
      <c r="D133" s="346"/>
      <c r="E133" s="346"/>
      <c r="F133" s="260"/>
      <c r="G133" s="260"/>
      <c r="H133" s="156"/>
      <c r="I133" s="260"/>
    </row>
    <row r="134" spans="1:33" s="261" customFormat="1" ht="11.25" customHeight="1" x14ac:dyDescent="0.2">
      <c r="A134" s="346" t="s">
        <v>151</v>
      </c>
      <c r="B134" s="346"/>
      <c r="C134" s="346"/>
      <c r="D134" s="346"/>
      <c r="E134" s="346"/>
      <c r="F134" s="260"/>
      <c r="G134" s="260"/>
      <c r="H134" s="156"/>
      <c r="I134" s="260"/>
    </row>
    <row r="135" spans="1:33" s="261" customFormat="1" ht="11.25" customHeight="1" x14ac:dyDescent="0.2">
      <c r="A135" s="346" t="s">
        <v>152</v>
      </c>
      <c r="B135" s="346"/>
      <c r="C135" s="346"/>
      <c r="D135" s="346"/>
      <c r="E135" s="346"/>
      <c r="F135" s="260"/>
      <c r="G135" s="260"/>
      <c r="H135" s="156"/>
      <c r="I135" s="260"/>
    </row>
    <row r="136" spans="1:33" s="261" customFormat="1" ht="11.25" customHeight="1" x14ac:dyDescent="0.2">
      <c r="A136" s="346" t="s">
        <v>225</v>
      </c>
      <c r="B136" s="346"/>
      <c r="C136" s="346"/>
      <c r="D136" s="346"/>
      <c r="E136" s="346"/>
      <c r="F136" s="260"/>
      <c r="G136" s="260"/>
      <c r="H136" s="156"/>
      <c r="I136" s="260"/>
    </row>
    <row r="137" spans="1:33" s="261" customFormat="1" ht="11.25" customHeight="1" x14ac:dyDescent="0.2">
      <c r="A137" s="346" t="s">
        <v>218</v>
      </c>
      <c r="B137" s="346"/>
      <c r="C137" s="346"/>
      <c r="D137" s="346"/>
      <c r="E137" s="346"/>
      <c r="F137" s="260"/>
      <c r="G137" s="260"/>
      <c r="H137" s="156"/>
      <c r="I137" s="260"/>
    </row>
    <row r="138" spans="1:33" s="261" customFormat="1" ht="11.25" customHeight="1" x14ac:dyDescent="0.2">
      <c r="A138" s="346" t="s">
        <v>241</v>
      </c>
      <c r="B138" s="346"/>
      <c r="C138" s="346"/>
      <c r="D138" s="346"/>
      <c r="E138" s="346"/>
      <c r="F138" s="260"/>
      <c r="G138" s="260"/>
      <c r="H138" s="156"/>
      <c r="I138" s="260"/>
    </row>
    <row r="139" spans="1:33" s="261" customFormat="1" x14ac:dyDescent="0.2">
      <c r="A139" s="350" t="s">
        <v>240</v>
      </c>
      <c r="B139" s="350"/>
      <c r="C139" s="350"/>
      <c r="D139" s="350"/>
      <c r="E139" s="350"/>
      <c r="F139" s="260"/>
      <c r="G139" s="260"/>
      <c r="H139" s="156"/>
      <c r="I139" s="260"/>
      <c r="J139" s="260"/>
      <c r="K139" s="260"/>
      <c r="L139" s="260"/>
      <c r="M139" s="260"/>
      <c r="N139" s="260"/>
      <c r="O139" s="260"/>
      <c r="P139" s="260"/>
      <c r="Q139" s="260"/>
      <c r="R139" s="260"/>
      <c r="S139" s="260"/>
      <c r="T139" s="260"/>
      <c r="U139" s="260"/>
      <c r="V139" s="260"/>
      <c r="W139" s="260"/>
      <c r="X139" s="260"/>
      <c r="Y139" s="260"/>
      <c r="Z139" s="260"/>
      <c r="AA139" s="260"/>
      <c r="AB139" s="260"/>
      <c r="AC139" s="260"/>
      <c r="AD139" s="260"/>
      <c r="AE139" s="260"/>
      <c r="AF139" s="260"/>
      <c r="AG139" s="260"/>
    </row>
    <row r="140" spans="1:33" s="261" customFormat="1" ht="11.25" customHeight="1" x14ac:dyDescent="0.2">
      <c r="A140" s="346" t="s">
        <v>153</v>
      </c>
      <c r="B140" s="346"/>
      <c r="C140" s="346"/>
      <c r="D140" s="346"/>
      <c r="E140" s="346"/>
      <c r="F140" s="260"/>
      <c r="G140" s="260"/>
      <c r="H140" s="156"/>
      <c r="I140" s="260"/>
    </row>
    <row r="141" spans="1:33" s="261" customFormat="1" ht="11.25" customHeight="1" x14ac:dyDescent="0.2">
      <c r="A141" s="352" t="s">
        <v>259</v>
      </c>
      <c r="B141" s="352"/>
      <c r="C141" s="352"/>
      <c r="D141" s="352"/>
      <c r="E141" s="352"/>
      <c r="F141" s="262"/>
      <c r="G141" s="262"/>
      <c r="H141" s="157"/>
      <c r="I141" s="262"/>
    </row>
    <row r="142" spans="1:33" ht="11.25" hidden="1" customHeight="1" x14ac:dyDescent="0.2">
      <c r="A142" s="67">
        <v>1</v>
      </c>
      <c r="B142" s="67">
        <v>-1</v>
      </c>
      <c r="C142" s="67">
        <v>0</v>
      </c>
      <c r="E142" s="39"/>
      <c r="F142" s="39"/>
      <c r="G142" s="39"/>
      <c r="H142" s="39"/>
      <c r="I142" s="39"/>
    </row>
    <row r="143" spans="1:33" x14ac:dyDescent="0.2">
      <c r="E143" s="39"/>
      <c r="F143" s="1"/>
      <c r="G143" s="1"/>
      <c r="H143" s="158"/>
      <c r="I143" s="1"/>
    </row>
  </sheetData>
  <mergeCells count="31">
    <mergeCell ref="A1:E1"/>
    <mergeCell ref="A2:E2"/>
    <mergeCell ref="A3:E3"/>
    <mergeCell ref="J3:L3"/>
    <mergeCell ref="A4:A5"/>
    <mergeCell ref="C4:D4"/>
    <mergeCell ref="E4:E5"/>
    <mergeCell ref="F4:G4"/>
    <mergeCell ref="H4:I4"/>
    <mergeCell ref="J4:J5"/>
    <mergeCell ref="A132:E132"/>
    <mergeCell ref="K4:L4"/>
    <mergeCell ref="F7:G7"/>
    <mergeCell ref="H7:I7"/>
    <mergeCell ref="A124:E124"/>
    <mergeCell ref="A125:E125"/>
    <mergeCell ref="A126:E126"/>
    <mergeCell ref="A127:E127"/>
    <mergeCell ref="A128:E128"/>
    <mergeCell ref="A129:E129"/>
    <mergeCell ref="A130:E130"/>
    <mergeCell ref="A131:E131"/>
    <mergeCell ref="A139:E139"/>
    <mergeCell ref="A140:E140"/>
    <mergeCell ref="A141:E141"/>
    <mergeCell ref="A133:E133"/>
    <mergeCell ref="A134:E134"/>
    <mergeCell ref="A135:E135"/>
    <mergeCell ref="A136:E136"/>
    <mergeCell ref="A137:E137"/>
    <mergeCell ref="A138:E138"/>
  </mergeCells>
  <conditionalFormatting sqref="A142:C142 E123 E118:E119 E114:E115 E109:E111 E97:E104 E89:E95 E84:E87 E82 E59:E63 E57 E49:E52 E40:E47 E36:E38 E28:E34 E26 E24 E20:E22 E18 E7 E65:E71 E9:E16 E73:E80">
    <cfRule type="iconSet" priority="9">
      <iconSet iconSet="3Arrows" showValue="0">
        <cfvo type="percent" val="0"/>
        <cfvo type="percent" val="33"/>
        <cfvo type="percent" val="67"/>
      </iconSet>
    </cfRule>
  </conditionalFormatting>
  <conditionalFormatting sqref="E121:E122">
    <cfRule type="iconSet" priority="10">
      <iconSet iconSet="3Arrows" showValue="0">
        <cfvo type="percent" val="0"/>
        <cfvo type="percent" val="33"/>
        <cfvo type="percent" val="67"/>
      </iconSet>
    </cfRule>
  </conditionalFormatting>
  <conditionalFormatting sqref="F121:I122">
    <cfRule type="iconSet" priority="8">
      <iconSet iconSet="3Arrows" showValue="0">
        <cfvo type="percent" val="0"/>
        <cfvo type="percent" val="33"/>
        <cfvo type="percent" val="67"/>
      </iconSet>
    </cfRule>
  </conditionalFormatting>
  <conditionalFormatting sqref="F123:I123 F114:I115 F109:I111 F99:I104 F91:I95 F86:I87 F82:I82 F57:I57 F51:I52 F42:I47 F38:I38 F30:I34 F26:I26 F24:G24 F22:G22 F18:I18 F7 F75:I80 F118:I120 F67:I71 F11:I16 H9:I10 H28:I29 H40:I41 H36:I37 H49:I50 F63:I63 H59:I62 H65:I66 H73:I74 H84:I85 H89:I90 H97:I98 H7 I24">
    <cfRule type="iconSet" priority="7">
      <iconSet iconSet="3Arrows" showValue="0">
        <cfvo type="percent" val="0"/>
        <cfvo type="percent" val="33"/>
        <cfvo type="percent" val="67"/>
      </iconSet>
    </cfRule>
  </conditionalFormatting>
  <conditionalFormatting sqref="H4 F4">
    <cfRule type="iconSet" priority="6">
      <iconSet iconSet="3Arrows" showValue="0">
        <cfvo type="percent" val="0"/>
        <cfvo type="percent" val="33"/>
        <cfvo type="percent" val="67"/>
      </iconSet>
    </cfRule>
  </conditionalFormatting>
  <conditionalFormatting sqref="E120">
    <cfRule type="iconSet" priority="5">
      <iconSet iconSet="3Arrows" showValue="0">
        <cfvo type="percent" val="0"/>
        <cfvo type="percent" val="33"/>
        <cfvo type="percent" val="67"/>
      </iconSet>
    </cfRule>
  </conditionalFormatting>
  <conditionalFormatting sqref="F53:I55">
    <cfRule type="iconSet" priority="4">
      <iconSet iconSet="3Arrows" showValue="0">
        <cfvo type="percent" val="0"/>
        <cfvo type="percent" val="33"/>
        <cfvo type="percent" val="67"/>
      </iconSet>
    </cfRule>
  </conditionalFormatting>
  <conditionalFormatting sqref="E53">
    <cfRule type="iconSet" priority="3">
      <iconSet iconSet="3Arrows" showValue="0">
        <cfvo type="percent" val="0"/>
        <cfvo type="percent" val="33"/>
        <cfvo type="percent" val="67"/>
      </iconSet>
    </cfRule>
  </conditionalFormatting>
  <conditionalFormatting sqref="E54">
    <cfRule type="iconSet" priority="2">
      <iconSet iconSet="3Arrows" showValue="0">
        <cfvo type="percent" val="0"/>
        <cfvo type="percent" val="33"/>
        <cfvo type="percent" val="67"/>
      </iconSet>
    </cfRule>
  </conditionalFormatting>
  <conditionalFormatting sqref="E55">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80"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G142"/>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C7" sqref="C7"/>
    </sheetView>
  </sheetViews>
  <sheetFormatPr baseColWidth="10" defaultColWidth="11.42578125" defaultRowHeight="11.25" x14ac:dyDescent="0.2"/>
  <cols>
    <col min="1" max="1" width="39" style="237" customWidth="1"/>
    <col min="2" max="4" width="9.140625" style="237" customWidth="1"/>
    <col min="5" max="5" width="19.7109375" style="1" customWidth="1"/>
    <col min="6" max="6" width="7.5703125" style="1" bestFit="1" customWidth="1"/>
    <col min="7" max="7" width="8.85546875" style="1" bestFit="1" customWidth="1"/>
    <col min="8" max="8" width="5.7109375" style="158" bestFit="1" customWidth="1"/>
    <col min="9" max="9" width="5.42578125" style="1" customWidth="1"/>
    <col min="10" max="12" width="10.42578125" style="1" bestFit="1" customWidth="1"/>
    <col min="13" max="13" width="4" style="237" bestFit="1" customWidth="1"/>
    <col min="14" max="16384" width="11.42578125" style="237"/>
  </cols>
  <sheetData>
    <row r="1" spans="1:14" x14ac:dyDescent="0.2">
      <c r="A1" s="356" t="s">
        <v>15</v>
      </c>
      <c r="B1" s="356"/>
      <c r="C1" s="356"/>
      <c r="D1" s="356"/>
      <c r="E1" s="356"/>
      <c r="F1" s="240"/>
      <c r="G1" s="240"/>
      <c r="H1" s="149"/>
      <c r="I1" s="240"/>
    </row>
    <row r="2" spans="1:14" x14ac:dyDescent="0.2">
      <c r="A2" s="356" t="s">
        <v>160</v>
      </c>
      <c r="B2" s="356"/>
      <c r="C2" s="356"/>
      <c r="D2" s="356"/>
      <c r="E2" s="356"/>
      <c r="F2" s="240"/>
      <c r="G2" s="240"/>
      <c r="H2" s="149"/>
      <c r="I2" s="240"/>
    </row>
    <row r="3" spans="1:14" ht="12" thickBot="1" x14ac:dyDescent="0.25">
      <c r="A3" s="357" t="str">
        <f>+'C1 total'!A3:E3</f>
        <v>II Trimestre 2022</v>
      </c>
      <c r="B3" s="357"/>
      <c r="C3" s="357"/>
      <c r="D3" s="357"/>
      <c r="E3" s="357"/>
      <c r="F3" s="241"/>
      <c r="G3" s="241"/>
      <c r="H3" s="149"/>
      <c r="I3" s="200"/>
      <c r="J3" s="353" t="s">
        <v>229</v>
      </c>
      <c r="K3" s="353"/>
      <c r="L3" s="353"/>
    </row>
    <row r="4" spans="1:14" s="5" customFormat="1" ht="15" customHeight="1" x14ac:dyDescent="0.2">
      <c r="A4" s="348" t="s">
        <v>16</v>
      </c>
      <c r="B4" s="3" t="str">
        <f>+'C1 total'!B4</f>
        <v>II 2022</v>
      </c>
      <c r="C4" s="347" t="s">
        <v>74</v>
      </c>
      <c r="D4" s="347"/>
      <c r="E4" s="360" t="s">
        <v>108</v>
      </c>
      <c r="F4" s="362" t="s">
        <v>200</v>
      </c>
      <c r="G4" s="362"/>
      <c r="H4" s="363" t="s">
        <v>201</v>
      </c>
      <c r="I4" s="364"/>
      <c r="J4" s="354" t="s">
        <v>227</v>
      </c>
      <c r="K4" s="358" t="s">
        <v>75</v>
      </c>
      <c r="L4" s="359"/>
    </row>
    <row r="5" spans="1:14" s="5" customFormat="1" ht="12" thickBot="1" x14ac:dyDescent="0.3">
      <c r="A5" s="349"/>
      <c r="B5" s="6" t="str">
        <f>+'C1 total'!B5</f>
        <v>Abr - Jun</v>
      </c>
      <c r="C5" s="6" t="s">
        <v>49</v>
      </c>
      <c r="D5" s="6" t="s">
        <v>48</v>
      </c>
      <c r="E5" s="361"/>
      <c r="F5" s="147"/>
      <c r="G5" s="147"/>
      <c r="H5" s="150" t="s">
        <v>228</v>
      </c>
      <c r="I5" s="147"/>
      <c r="J5" s="355"/>
      <c r="K5" s="239" t="s">
        <v>76</v>
      </c>
      <c r="L5" s="239" t="s">
        <v>77</v>
      </c>
    </row>
    <row r="6" spans="1:14" s="5" customFormat="1" x14ac:dyDescent="0.2">
      <c r="A6" s="7"/>
      <c r="B6" s="8"/>
      <c r="C6" s="8"/>
      <c r="D6" s="9"/>
      <c r="E6" s="4"/>
      <c r="F6" s="4"/>
      <c r="G6" s="4"/>
      <c r="H6" s="151"/>
      <c r="I6" s="4"/>
      <c r="J6" s="4"/>
      <c r="K6" s="39"/>
      <c r="L6" s="39"/>
    </row>
    <row r="7" spans="1:14" s="16" customFormat="1" x14ac:dyDescent="0.2">
      <c r="A7" s="11" t="s">
        <v>17</v>
      </c>
      <c r="B7" s="12">
        <v>2620901</v>
      </c>
      <c r="C7" s="13">
        <f>B7-J7</f>
        <v>24257</v>
      </c>
      <c r="D7" s="14">
        <f>C7/J7*100</f>
        <v>0.93416733291125009</v>
      </c>
      <c r="E7" s="15">
        <f>IF(B7&lt;K7,-1,IF(B7&gt;L7,1,0))</f>
        <v>0</v>
      </c>
      <c r="H7" s="229"/>
      <c r="J7" s="196">
        <v>2596644</v>
      </c>
      <c r="K7" s="202">
        <v>2514591.490606396</v>
      </c>
      <c r="L7" s="202">
        <v>2678696.509393604</v>
      </c>
    </row>
    <row r="8" spans="1:14" s="16" customFormat="1" x14ac:dyDescent="0.2">
      <c r="A8" s="17"/>
      <c r="B8" s="18"/>
      <c r="C8" s="19"/>
      <c r="D8" s="20"/>
      <c r="E8" s="21"/>
      <c r="F8" s="21"/>
      <c r="G8" s="21"/>
      <c r="H8" s="152"/>
      <c r="I8" s="21"/>
      <c r="J8" s="196"/>
      <c r="K8" s="203"/>
      <c r="L8" s="203"/>
    </row>
    <row r="9" spans="1:14" s="16" customFormat="1" x14ac:dyDescent="0.2">
      <c r="A9" s="23" t="s">
        <v>61</v>
      </c>
      <c r="B9" s="19">
        <v>2620901</v>
      </c>
      <c r="C9" s="24">
        <f>B9-J9</f>
        <v>24257</v>
      </c>
      <c r="D9" s="20">
        <f t="shared" ref="D9:D16" si="0">C9/J9*100</f>
        <v>0.93416733291125009</v>
      </c>
      <c r="E9" s="184">
        <f t="shared" ref="E9:E14" si="1">IF(B9&lt;K9,-1,IF(B9&gt;L9,1,0))</f>
        <v>0</v>
      </c>
      <c r="F9" s="219">
        <f>+B9-F10</f>
        <v>0</v>
      </c>
      <c r="G9" s="219">
        <f>+C9-G10</f>
        <v>0</v>
      </c>
      <c r="H9" s="187"/>
      <c r="I9" s="184"/>
      <c r="J9" s="196">
        <v>2596644</v>
      </c>
      <c r="K9" s="202">
        <v>2514591.490606396</v>
      </c>
      <c r="L9" s="202">
        <v>2678696.509393604</v>
      </c>
    </row>
    <row r="10" spans="1:14" x14ac:dyDescent="0.2">
      <c r="A10" s="25" t="s">
        <v>60</v>
      </c>
      <c r="B10" s="18">
        <v>569207</v>
      </c>
      <c r="C10" s="26">
        <f>B10-J10</f>
        <v>-262</v>
      </c>
      <c r="D10" s="27">
        <f t="shared" si="0"/>
        <v>-4.6007772152654496E-2</v>
      </c>
      <c r="E10" s="21">
        <f t="shared" si="1"/>
        <v>0</v>
      </c>
      <c r="F10" s="93">
        <f>SUM(B10:B16)</f>
        <v>2620901</v>
      </c>
      <c r="G10" s="93">
        <f>SUM(C10:C16)</f>
        <v>24257</v>
      </c>
      <c r="H10" s="152"/>
      <c r="I10" s="21"/>
      <c r="J10" s="193">
        <v>569469</v>
      </c>
      <c r="K10" s="193">
        <v>525720.75243619934</v>
      </c>
      <c r="L10" s="193">
        <v>613217.24756380066</v>
      </c>
      <c r="N10" s="29"/>
    </row>
    <row r="11" spans="1:14" x14ac:dyDescent="0.2">
      <c r="A11" s="25" t="s">
        <v>39</v>
      </c>
      <c r="B11" s="18">
        <v>424006</v>
      </c>
      <c r="C11" s="26">
        <f t="shared" ref="C11:C16" si="2">B11-J11</f>
        <v>-7791</v>
      </c>
      <c r="D11" s="27">
        <f t="shared" si="0"/>
        <v>-1.8043200855957775</v>
      </c>
      <c r="E11" s="21">
        <f t="shared" si="1"/>
        <v>0</v>
      </c>
      <c r="F11" s="194"/>
      <c r="G11" s="194"/>
      <c r="H11" s="152"/>
      <c r="I11" s="21"/>
      <c r="J11" s="193">
        <v>431797</v>
      </c>
      <c r="K11" s="193">
        <v>392883.2878186595</v>
      </c>
      <c r="L11" s="193">
        <v>470710.7121813405</v>
      </c>
      <c r="N11" s="29"/>
    </row>
    <row r="12" spans="1:14" x14ac:dyDescent="0.2">
      <c r="A12" s="25" t="s">
        <v>29</v>
      </c>
      <c r="B12" s="18">
        <v>392705</v>
      </c>
      <c r="C12" s="26">
        <f t="shared" si="2"/>
        <v>26443</v>
      </c>
      <c r="D12" s="27">
        <f t="shared" si="0"/>
        <v>7.2196951908742921</v>
      </c>
      <c r="E12" s="21">
        <f t="shared" si="1"/>
        <v>0</v>
      </c>
      <c r="F12" s="194"/>
      <c r="G12" s="194"/>
      <c r="H12" s="152"/>
      <c r="I12" s="21"/>
      <c r="J12" s="193">
        <v>366262</v>
      </c>
      <c r="K12" s="193">
        <v>335164.80214300036</v>
      </c>
      <c r="L12" s="193">
        <v>397359.19785699964</v>
      </c>
      <c r="N12" s="29"/>
    </row>
    <row r="13" spans="1:14" x14ac:dyDescent="0.2">
      <c r="A13" s="25" t="s">
        <v>30</v>
      </c>
      <c r="B13" s="18">
        <v>326053</v>
      </c>
      <c r="C13" s="26">
        <f t="shared" si="2"/>
        <v>-17666</v>
      </c>
      <c r="D13" s="27">
        <f>C13/J13*100</f>
        <v>-5.1396635041996515</v>
      </c>
      <c r="E13" s="21">
        <f t="shared" si="1"/>
        <v>0</v>
      </c>
      <c r="F13" s="194"/>
      <c r="G13" s="194"/>
      <c r="H13" s="152"/>
      <c r="I13" s="21"/>
      <c r="J13" s="193">
        <v>343719</v>
      </c>
      <c r="K13" s="193">
        <v>314852.4074160931</v>
      </c>
      <c r="L13" s="193">
        <v>372585.5925839069</v>
      </c>
      <c r="N13" s="29"/>
    </row>
    <row r="14" spans="1:14" x14ac:dyDescent="0.2">
      <c r="A14" s="25" t="s">
        <v>31</v>
      </c>
      <c r="B14" s="18">
        <v>428521</v>
      </c>
      <c r="C14" s="26">
        <f t="shared" si="2"/>
        <v>-22888</v>
      </c>
      <c r="D14" s="27">
        <f t="shared" si="0"/>
        <v>-5.0703464042586655</v>
      </c>
      <c r="E14" s="21">
        <f t="shared" si="1"/>
        <v>0</v>
      </c>
      <c r="F14" s="194"/>
      <c r="G14" s="194"/>
      <c r="H14" s="152"/>
      <c r="I14" s="21"/>
      <c r="J14" s="193">
        <v>451409</v>
      </c>
      <c r="K14" s="193">
        <v>419768.08344103908</v>
      </c>
      <c r="L14" s="193">
        <v>483049.91655896092</v>
      </c>
      <c r="N14" s="29"/>
    </row>
    <row r="15" spans="1:14" x14ac:dyDescent="0.2">
      <c r="A15" s="25" t="s">
        <v>22</v>
      </c>
      <c r="B15" s="18">
        <v>478733</v>
      </c>
      <c r="C15" s="26">
        <f t="shared" si="2"/>
        <v>45969</v>
      </c>
      <c r="D15" s="27">
        <f t="shared" si="0"/>
        <v>10.622186688356702</v>
      </c>
      <c r="E15" s="21">
        <v>0</v>
      </c>
      <c r="F15" s="194"/>
      <c r="G15" s="194"/>
      <c r="H15" s="152"/>
      <c r="I15" s="21"/>
      <c r="J15" s="193">
        <v>432764</v>
      </c>
      <c r="K15" s="193">
        <v>401992.10313575034</v>
      </c>
      <c r="L15" s="193">
        <v>463535.89686424966</v>
      </c>
      <c r="N15" s="29"/>
    </row>
    <row r="16" spans="1:14" x14ac:dyDescent="0.2">
      <c r="A16" s="25" t="s">
        <v>10</v>
      </c>
      <c r="B16" s="18">
        <v>1676</v>
      </c>
      <c r="C16" s="26">
        <f t="shared" si="2"/>
        <v>452</v>
      </c>
      <c r="D16" s="27">
        <f t="shared" si="0"/>
        <v>36.928104575163403</v>
      </c>
      <c r="E16" s="21">
        <v>0</v>
      </c>
      <c r="F16" s="194"/>
      <c r="G16" s="194"/>
      <c r="H16" s="152"/>
      <c r="I16" s="21"/>
      <c r="J16" s="193">
        <v>1224</v>
      </c>
      <c r="K16" s="193">
        <v>0</v>
      </c>
      <c r="L16" s="193">
        <v>3173.0959506295985</v>
      </c>
      <c r="N16" s="29"/>
    </row>
    <row r="17" spans="1:13" x14ac:dyDescent="0.2">
      <c r="A17" s="30"/>
      <c r="B17" s="18" t="s">
        <v>242</v>
      </c>
      <c r="C17" s="18"/>
      <c r="D17" s="27"/>
      <c r="E17" s="21"/>
      <c r="F17" s="194"/>
      <c r="G17" s="194"/>
      <c r="H17" s="152"/>
      <c r="I17" s="21"/>
      <c r="J17" s="193"/>
      <c r="K17" s="193"/>
      <c r="L17" s="193"/>
    </row>
    <row r="18" spans="1:13" s="16" customFormat="1" x14ac:dyDescent="0.2">
      <c r="A18" s="11" t="s">
        <v>18</v>
      </c>
      <c r="B18" s="12">
        <v>2051694</v>
      </c>
      <c r="C18" s="13">
        <f>B18-J18</f>
        <v>24519</v>
      </c>
      <c r="D18" s="14">
        <f>C18/J18*100</f>
        <v>1.2095157053535093</v>
      </c>
      <c r="E18" s="15">
        <f>IF(B18&lt;K18,-1,IF(B18&gt;L18,1,0))</f>
        <v>0</v>
      </c>
      <c r="F18" s="195"/>
      <c r="G18" s="195"/>
      <c r="H18" s="153"/>
      <c r="I18" s="15"/>
      <c r="J18" s="196">
        <v>2027175</v>
      </c>
      <c r="K18" s="202">
        <v>1957913.4484704072</v>
      </c>
      <c r="L18" s="202">
        <v>2096436.5515295928</v>
      </c>
    </row>
    <row r="19" spans="1:13" s="16" customFormat="1" x14ac:dyDescent="0.2">
      <c r="A19" s="17"/>
      <c r="B19" s="19" t="s">
        <v>242</v>
      </c>
      <c r="C19" s="19"/>
      <c r="D19" s="20"/>
      <c r="E19" s="21"/>
      <c r="F19" s="194"/>
      <c r="G19" s="194"/>
      <c r="H19" s="152"/>
      <c r="I19" s="21"/>
      <c r="J19" s="196"/>
      <c r="K19" s="203"/>
      <c r="L19" s="203"/>
    </row>
    <row r="20" spans="1:13" s="16" customFormat="1" x14ac:dyDescent="0.2">
      <c r="A20" s="23" t="s">
        <v>19</v>
      </c>
      <c r="B20" s="19">
        <v>1458042</v>
      </c>
      <c r="C20" s="24">
        <f t="shared" ref="C20:C22" si="3">B20-J20</f>
        <v>14312</v>
      </c>
      <c r="D20" s="20">
        <f t="shared" ref="D20:D22" si="4">C20/J20*100</f>
        <v>0.99132109189391371</v>
      </c>
      <c r="E20" s="184">
        <f>IF(B20&lt;K20,-1,IF(B20&gt;L20,1,0))</f>
        <v>0</v>
      </c>
      <c r="F20" s="219">
        <f>+B20-F21</f>
        <v>0</v>
      </c>
      <c r="G20" s="219">
        <f>+C20-G21</f>
        <v>0</v>
      </c>
      <c r="H20" s="185">
        <f>+B20/1000000</f>
        <v>1.4580420000000001</v>
      </c>
      <c r="I20" s="183">
        <f>+C20/1000</f>
        <v>14.311999999999999</v>
      </c>
      <c r="J20" s="196">
        <v>1443730</v>
      </c>
      <c r="K20" s="204">
        <v>1379219.5666433598</v>
      </c>
      <c r="L20" s="204">
        <v>1508240.4333566402</v>
      </c>
      <c r="M20" s="186"/>
    </row>
    <row r="21" spans="1:13" x14ac:dyDescent="0.2">
      <c r="A21" s="25" t="s">
        <v>54</v>
      </c>
      <c r="B21" s="18">
        <v>1324644</v>
      </c>
      <c r="C21" s="26">
        <f t="shared" si="3"/>
        <v>79024</v>
      </c>
      <c r="D21" s="27">
        <f t="shared" si="4"/>
        <v>6.3441499012539939</v>
      </c>
      <c r="E21" s="21">
        <f>IF(B21&lt;K21,-1,IF(B21&gt;L21,1,0))</f>
        <v>1</v>
      </c>
      <c r="F21" s="93">
        <f>SUM(B21:B22)</f>
        <v>1458042</v>
      </c>
      <c r="G21" s="93">
        <f>SUM(C21:C22)</f>
        <v>14312</v>
      </c>
      <c r="H21" s="154">
        <f>+B21/1000000</f>
        <v>1.3246439999999999</v>
      </c>
      <c r="I21" s="148">
        <f t="shared" ref="I21:I22" si="5">+C21/1000</f>
        <v>79.024000000000001</v>
      </c>
      <c r="J21" s="193">
        <v>1245620</v>
      </c>
      <c r="K21" s="205">
        <v>1186406.7686961864</v>
      </c>
      <c r="L21" s="205">
        <v>1304833.2313038136</v>
      </c>
      <c r="M21" s="68"/>
    </row>
    <row r="22" spans="1:13" x14ac:dyDescent="0.2">
      <c r="A22" s="25" t="s">
        <v>55</v>
      </c>
      <c r="B22" s="18">
        <v>133398</v>
      </c>
      <c r="C22" s="26">
        <f t="shared" si="3"/>
        <v>-64712</v>
      </c>
      <c r="D22" s="27">
        <f t="shared" si="4"/>
        <v>-32.664681237696229</v>
      </c>
      <c r="E22" s="21">
        <f>IF(B22&lt;K22,-1,IF(B22&gt;L22,1,0))</f>
        <v>-1</v>
      </c>
      <c r="F22" s="194"/>
      <c r="G22" s="194"/>
      <c r="H22" s="155">
        <f>+B22/1000</f>
        <v>133.398</v>
      </c>
      <c r="I22" s="148">
        <f t="shared" si="5"/>
        <v>-64.712000000000003</v>
      </c>
      <c r="J22" s="193">
        <v>198110</v>
      </c>
      <c r="K22" s="205">
        <v>170122.47262910046</v>
      </c>
      <c r="L22" s="205">
        <v>226097.52737089954</v>
      </c>
      <c r="M22" s="29"/>
    </row>
    <row r="23" spans="1:13" x14ac:dyDescent="0.2">
      <c r="A23" s="31"/>
      <c r="B23" s="18" t="s">
        <v>242</v>
      </c>
      <c r="C23" s="18"/>
      <c r="D23" s="27"/>
      <c r="E23" s="21"/>
      <c r="F23" s="194"/>
      <c r="G23" s="194"/>
      <c r="H23" s="152"/>
      <c r="I23" s="21"/>
      <c r="J23" s="193"/>
      <c r="K23" s="203"/>
      <c r="L23" s="203"/>
    </row>
    <row r="24" spans="1:13" s="16" customFormat="1" x14ac:dyDescent="0.2">
      <c r="A24" s="23" t="s">
        <v>20</v>
      </c>
      <c r="B24" s="19">
        <v>593652</v>
      </c>
      <c r="C24" s="24">
        <f>B24-J24</f>
        <v>10207</v>
      </c>
      <c r="D24" s="20">
        <f>C24/J24*100</f>
        <v>1.749436536434454</v>
      </c>
      <c r="E24" s="184">
        <f>IF(B24&lt;K24,-1,IF(B24&gt;L24,1,0))</f>
        <v>0</v>
      </c>
      <c r="F24" s="197"/>
      <c r="G24" s="197"/>
      <c r="H24" s="155">
        <f>+B24/1000</f>
        <v>593.65200000000004</v>
      </c>
      <c r="I24" s="148">
        <f t="shared" ref="I24" si="6">+C24/1000</f>
        <v>10.207000000000001</v>
      </c>
      <c r="J24" s="196">
        <v>583445</v>
      </c>
      <c r="K24" s="204">
        <v>548860.20416503248</v>
      </c>
      <c r="L24" s="204">
        <v>618029.79583496752</v>
      </c>
    </row>
    <row r="25" spans="1:13" x14ac:dyDescent="0.2">
      <c r="A25" s="30"/>
      <c r="B25" s="18" t="s">
        <v>242</v>
      </c>
      <c r="C25" s="18"/>
      <c r="D25" s="27"/>
      <c r="E25" s="21"/>
      <c r="F25" s="194"/>
      <c r="G25" s="194"/>
      <c r="H25" s="152"/>
      <c r="I25" s="21"/>
      <c r="J25" s="193"/>
      <c r="K25" s="203"/>
      <c r="L25" s="203"/>
    </row>
    <row r="26" spans="1:13" s="16" customFormat="1" ht="12.75" x14ac:dyDescent="0.2">
      <c r="A26" s="11" t="s">
        <v>129</v>
      </c>
      <c r="B26" s="12">
        <v>1324644</v>
      </c>
      <c r="C26" s="13">
        <f>B26-J26</f>
        <v>79024</v>
      </c>
      <c r="D26" s="14">
        <f>C26/J26*100</f>
        <v>6.3441499012539939</v>
      </c>
      <c r="E26" s="15">
        <f>IF(B26&lt;K26,-1,IF(B26&gt;L26,1,0))</f>
        <v>1</v>
      </c>
      <c r="F26" s="195"/>
      <c r="G26" s="195"/>
      <c r="H26" s="153"/>
      <c r="I26" s="15"/>
      <c r="J26" s="196">
        <v>1245620</v>
      </c>
      <c r="K26" s="202">
        <v>1186406.7686961864</v>
      </c>
      <c r="L26" s="202">
        <v>1304833.2313038136</v>
      </c>
    </row>
    <row r="27" spans="1:13" s="16" customFormat="1" x14ac:dyDescent="0.2">
      <c r="A27" s="17"/>
      <c r="B27" s="18" t="s">
        <v>242</v>
      </c>
      <c r="C27" s="19"/>
      <c r="D27" s="20"/>
      <c r="E27" s="21"/>
      <c r="F27" s="194"/>
      <c r="G27" s="194"/>
      <c r="H27" s="152"/>
      <c r="I27" s="21"/>
      <c r="J27" s="196"/>
      <c r="K27" s="204"/>
      <c r="L27" s="204"/>
    </row>
    <row r="28" spans="1:13" x14ac:dyDescent="0.2">
      <c r="A28" s="23" t="s">
        <v>21</v>
      </c>
      <c r="B28" s="19">
        <v>1324644</v>
      </c>
      <c r="C28" s="24">
        <f t="shared" ref="C28:C33" si="7">B28-J28</f>
        <v>79024</v>
      </c>
      <c r="D28" s="20">
        <f t="shared" ref="D28:D33" si="8">C28/J28*100</f>
        <v>6.3441499012539939</v>
      </c>
      <c r="E28" s="21">
        <f t="shared" ref="E28:E33" si="9">IF(B28&lt;K28,-1,IF(B28&gt;L28,1,0))</f>
        <v>1</v>
      </c>
      <c r="F28" s="219">
        <f>+B28-F29</f>
        <v>0</v>
      </c>
      <c r="G28" s="219">
        <f>+C28-G29</f>
        <v>0</v>
      </c>
      <c r="H28" s="152"/>
      <c r="I28" s="21"/>
      <c r="J28" s="196">
        <v>1245620</v>
      </c>
      <c r="K28" s="202">
        <v>1186406.7686961864</v>
      </c>
      <c r="L28" s="202">
        <v>1304833.2313038136</v>
      </c>
    </row>
    <row r="29" spans="1:13" x14ac:dyDescent="0.2">
      <c r="A29" s="25" t="s">
        <v>39</v>
      </c>
      <c r="B29" s="18">
        <v>147464</v>
      </c>
      <c r="C29" s="26">
        <f t="shared" si="7"/>
        <v>9302</v>
      </c>
      <c r="D29" s="27">
        <f t="shared" si="8"/>
        <v>6.7326761338139276</v>
      </c>
      <c r="E29" s="21">
        <f t="shared" si="9"/>
        <v>0</v>
      </c>
      <c r="F29" s="93">
        <f>SUM(B29:B34)</f>
        <v>1324644</v>
      </c>
      <c r="G29" s="93">
        <f>SUM(C29:C34)</f>
        <v>79024</v>
      </c>
      <c r="H29" s="152"/>
      <c r="I29" s="21"/>
      <c r="J29" s="193">
        <v>138162</v>
      </c>
      <c r="K29" s="205">
        <v>119128.74470765521</v>
      </c>
      <c r="L29" s="205">
        <v>157195.25529234478</v>
      </c>
    </row>
    <row r="30" spans="1:13" x14ac:dyDescent="0.2">
      <c r="A30" s="25" t="s">
        <v>29</v>
      </c>
      <c r="B30" s="18">
        <v>337986</v>
      </c>
      <c r="C30" s="26">
        <f t="shared" si="7"/>
        <v>48759</v>
      </c>
      <c r="D30" s="27">
        <f t="shared" si="8"/>
        <v>16.85838459065025</v>
      </c>
      <c r="E30" s="21">
        <f t="shared" si="9"/>
        <v>1</v>
      </c>
      <c r="F30" s="194"/>
      <c r="G30" s="194"/>
      <c r="H30" s="152"/>
      <c r="I30" s="21"/>
      <c r="J30" s="193">
        <v>289227</v>
      </c>
      <c r="K30" s="205">
        <v>262518.52246574603</v>
      </c>
      <c r="L30" s="205">
        <v>315935.47753425397</v>
      </c>
    </row>
    <row r="31" spans="1:13" x14ac:dyDescent="0.2">
      <c r="A31" s="25" t="s">
        <v>30</v>
      </c>
      <c r="B31" s="18">
        <v>291300</v>
      </c>
      <c r="C31" s="26">
        <f t="shared" si="7"/>
        <v>-6865</v>
      </c>
      <c r="D31" s="27">
        <f t="shared" si="8"/>
        <v>-2.3024164472691298</v>
      </c>
      <c r="E31" s="21">
        <f t="shared" si="9"/>
        <v>0</v>
      </c>
      <c r="F31" s="194"/>
      <c r="G31" s="194"/>
      <c r="H31" s="152"/>
      <c r="I31" s="21"/>
      <c r="J31" s="193">
        <v>298165</v>
      </c>
      <c r="K31" s="205">
        <v>270489.75786560576</v>
      </c>
      <c r="L31" s="205">
        <v>325840.24213439424</v>
      </c>
    </row>
    <row r="32" spans="1:13" x14ac:dyDescent="0.2">
      <c r="A32" s="25" t="s">
        <v>31</v>
      </c>
      <c r="B32" s="18">
        <v>380516</v>
      </c>
      <c r="C32" s="26">
        <f t="shared" si="7"/>
        <v>-2094</v>
      </c>
      <c r="D32" s="27">
        <f t="shared" si="8"/>
        <v>-0.54729358877185641</v>
      </c>
      <c r="E32" s="21">
        <f t="shared" si="9"/>
        <v>0</v>
      </c>
      <c r="F32" s="194"/>
      <c r="G32" s="194"/>
      <c r="H32" s="152"/>
      <c r="I32" s="21"/>
      <c r="J32" s="193">
        <v>382610</v>
      </c>
      <c r="K32" s="205">
        <v>351640.15830529062</v>
      </c>
      <c r="L32" s="205">
        <v>413579.84169470938</v>
      </c>
    </row>
    <row r="33" spans="1:12" x14ac:dyDescent="0.2">
      <c r="A33" s="25" t="s">
        <v>22</v>
      </c>
      <c r="B33" s="18">
        <v>167285</v>
      </c>
      <c r="C33" s="26">
        <f t="shared" si="7"/>
        <v>31053</v>
      </c>
      <c r="D33" s="27">
        <f t="shared" si="8"/>
        <v>22.794204004932762</v>
      </c>
      <c r="E33" s="21">
        <f t="shared" si="9"/>
        <v>1</v>
      </c>
      <c r="F33" s="194"/>
      <c r="G33" s="194"/>
      <c r="H33" s="152"/>
      <c r="I33" s="21"/>
      <c r="J33" s="193">
        <v>136232</v>
      </c>
      <c r="K33" s="205">
        <v>117727.7465771096</v>
      </c>
      <c r="L33" s="205">
        <v>154736.25342289038</v>
      </c>
    </row>
    <row r="34" spans="1:12" x14ac:dyDescent="0.2">
      <c r="A34" s="25" t="s">
        <v>10</v>
      </c>
      <c r="B34" s="18">
        <v>93</v>
      </c>
      <c r="C34" s="26">
        <f>B34-J34</f>
        <v>-1131</v>
      </c>
      <c r="D34" s="27">
        <f>C34/J34*100</f>
        <v>-92.401960784313729</v>
      </c>
      <c r="E34" s="21">
        <v>0</v>
      </c>
      <c r="F34" s="194"/>
      <c r="G34" s="194"/>
      <c r="H34" s="152"/>
      <c r="I34" s="21"/>
      <c r="J34" s="193">
        <v>1224</v>
      </c>
      <c r="K34" s="205">
        <v>0</v>
      </c>
      <c r="L34" s="205">
        <v>3173.1194318723728</v>
      </c>
    </row>
    <row r="35" spans="1:12" x14ac:dyDescent="0.2">
      <c r="A35" s="31"/>
      <c r="B35" s="18" t="s">
        <v>242</v>
      </c>
      <c r="C35" s="18"/>
      <c r="D35" s="27"/>
      <c r="E35" s="21"/>
      <c r="F35" s="194"/>
      <c r="G35" s="194"/>
      <c r="H35" s="152"/>
      <c r="I35" s="21"/>
      <c r="J35" s="193"/>
      <c r="K35" s="203"/>
      <c r="L35" s="203"/>
    </row>
    <row r="36" spans="1:12" s="16" customFormat="1" ht="12.75" x14ac:dyDescent="0.2">
      <c r="A36" s="23" t="s">
        <v>130</v>
      </c>
      <c r="B36" s="19">
        <v>1324644</v>
      </c>
      <c r="C36" s="24">
        <f t="shared" ref="C36:C38" si="10">B36-J36</f>
        <v>79024</v>
      </c>
      <c r="D36" s="20">
        <f t="shared" ref="D36:D38" si="11">C36/J36*100</f>
        <v>6.3441499012539939</v>
      </c>
      <c r="E36" s="184">
        <f>IF(B36&lt;K36,-1,IF(B36&gt;L36,1,0))</f>
        <v>1</v>
      </c>
      <c r="F36" s="219">
        <f>+B36-F37</f>
        <v>0</v>
      </c>
      <c r="G36" s="219">
        <f>+C36-G37</f>
        <v>0</v>
      </c>
      <c r="H36" s="187"/>
      <c r="I36" s="184"/>
      <c r="J36" s="196">
        <v>1245620</v>
      </c>
      <c r="K36" s="202">
        <v>1186406.7686961864</v>
      </c>
      <c r="L36" s="202">
        <v>1304833.2313038136</v>
      </c>
    </row>
    <row r="37" spans="1:12" x14ac:dyDescent="0.2">
      <c r="A37" s="25" t="s">
        <v>23</v>
      </c>
      <c r="B37" s="18">
        <v>389123</v>
      </c>
      <c r="C37" s="26">
        <f t="shared" si="10"/>
        <v>53454</v>
      </c>
      <c r="D37" s="27">
        <f t="shared" si="11"/>
        <v>15.924616214187189</v>
      </c>
      <c r="E37" s="21">
        <f>IF(B37&lt;K37,-1,IF(B37&gt;L37,1,0))</f>
        <v>1</v>
      </c>
      <c r="F37" s="93">
        <f>SUM(B37:B38)</f>
        <v>1324644</v>
      </c>
      <c r="G37" s="93">
        <f>SUM(C37:C38)</f>
        <v>79024</v>
      </c>
      <c r="H37" s="152"/>
      <c r="I37" s="21"/>
      <c r="J37" s="193">
        <v>335669</v>
      </c>
      <c r="K37" s="205">
        <v>304493.40095077408</v>
      </c>
      <c r="L37" s="205">
        <v>366844.59904922592</v>
      </c>
    </row>
    <row r="38" spans="1:12" x14ac:dyDescent="0.2">
      <c r="A38" s="25" t="s">
        <v>24</v>
      </c>
      <c r="B38" s="18">
        <v>935521</v>
      </c>
      <c r="C38" s="26">
        <f t="shared" si="10"/>
        <v>25570</v>
      </c>
      <c r="D38" s="27">
        <f t="shared" si="11"/>
        <v>2.8100414198127153</v>
      </c>
      <c r="E38" s="21">
        <f>IF(B38&lt;K38,-1,IF(B38&gt;L38,1,0))</f>
        <v>0</v>
      </c>
      <c r="F38" s="194"/>
      <c r="G38" s="194"/>
      <c r="H38" s="152"/>
      <c r="I38" s="21"/>
      <c r="J38" s="193">
        <v>909951</v>
      </c>
      <c r="K38" s="205">
        <v>862235.92011651921</v>
      </c>
      <c r="L38" s="205">
        <v>957666.07988348079</v>
      </c>
    </row>
    <row r="39" spans="1:12" x14ac:dyDescent="0.2">
      <c r="A39" s="31"/>
      <c r="B39" s="18" t="s">
        <v>242</v>
      </c>
      <c r="C39" s="18"/>
      <c r="D39" s="27"/>
      <c r="E39" s="21"/>
      <c r="F39" s="194"/>
      <c r="G39" s="194"/>
      <c r="H39" s="152"/>
      <c r="I39" s="21"/>
      <c r="J39" s="193"/>
      <c r="K39" s="205"/>
      <c r="L39" s="205"/>
    </row>
    <row r="40" spans="1:12" s="16" customFormat="1" ht="12.75" x14ac:dyDescent="0.2">
      <c r="A40" s="23" t="s">
        <v>131</v>
      </c>
      <c r="B40" s="19">
        <v>1324644</v>
      </c>
      <c r="C40" s="24">
        <f t="shared" ref="C40:C47" si="12">B40-J40</f>
        <v>79024</v>
      </c>
      <c r="D40" s="20">
        <f t="shared" ref="D40:D47" si="13">C40/J40*100</f>
        <v>6.3441499012539939</v>
      </c>
      <c r="E40" s="184">
        <f t="shared" ref="E40:E46" si="14">IF(B40&lt;K40,-1,IF(B40&gt;L40,1,0))</f>
        <v>1</v>
      </c>
      <c r="F40" s="219">
        <f>+B40-F41</f>
        <v>0</v>
      </c>
      <c r="G40" s="219">
        <f>+C40-G41</f>
        <v>0</v>
      </c>
      <c r="H40" s="187"/>
      <c r="I40" s="184"/>
      <c r="J40" s="196">
        <v>1245620</v>
      </c>
      <c r="K40" s="202">
        <v>1186406.7686961864</v>
      </c>
      <c r="L40" s="202">
        <v>1304833.2313038136</v>
      </c>
    </row>
    <row r="41" spans="1:12" x14ac:dyDescent="0.2">
      <c r="A41" s="25" t="s">
        <v>47</v>
      </c>
      <c r="B41" s="18">
        <v>112071</v>
      </c>
      <c r="C41" s="26">
        <f t="shared" si="12"/>
        <v>-14442</v>
      </c>
      <c r="D41" s="32">
        <f t="shared" si="13"/>
        <v>-11.415427663560267</v>
      </c>
      <c r="E41" s="21">
        <f t="shared" si="14"/>
        <v>0</v>
      </c>
      <c r="F41" s="93">
        <f>SUM(B41:B47)</f>
        <v>1324644</v>
      </c>
      <c r="G41" s="93">
        <f>SUM(C41:C47)</f>
        <v>79024</v>
      </c>
      <c r="H41" s="152"/>
      <c r="I41" s="21"/>
      <c r="J41" s="193">
        <v>126513</v>
      </c>
      <c r="K41" s="205">
        <v>108905.35257605958</v>
      </c>
      <c r="L41" s="205">
        <v>144120.64742394042</v>
      </c>
    </row>
    <row r="42" spans="1:12" x14ac:dyDescent="0.2">
      <c r="A42" s="25" t="s">
        <v>32</v>
      </c>
      <c r="B42" s="18">
        <v>340437</v>
      </c>
      <c r="C42" s="26">
        <f t="shared" si="12"/>
        <v>15157</v>
      </c>
      <c r="D42" s="27">
        <f t="shared" si="13"/>
        <v>4.6596778160354155</v>
      </c>
      <c r="E42" s="21">
        <f t="shared" si="14"/>
        <v>0</v>
      </c>
      <c r="F42" s="194"/>
      <c r="G42" s="194"/>
      <c r="H42" s="152"/>
      <c r="I42" s="21"/>
      <c r="J42" s="193">
        <v>325280</v>
      </c>
      <c r="K42" s="205">
        <v>296525.29493544856</v>
      </c>
      <c r="L42" s="205">
        <v>354034.70506455144</v>
      </c>
    </row>
    <row r="43" spans="1:12" x14ac:dyDescent="0.2">
      <c r="A43" s="25" t="s">
        <v>33</v>
      </c>
      <c r="B43" s="18">
        <v>322816</v>
      </c>
      <c r="C43" s="26">
        <f t="shared" si="12"/>
        <v>68989</v>
      </c>
      <c r="D43" s="27">
        <f t="shared" si="13"/>
        <v>27.179535667994344</v>
      </c>
      <c r="E43" s="21">
        <f t="shared" si="14"/>
        <v>1</v>
      </c>
      <c r="F43" s="194"/>
      <c r="G43" s="194"/>
      <c r="H43" s="152"/>
      <c r="I43" s="21"/>
      <c r="J43" s="193">
        <v>253827</v>
      </c>
      <c r="K43" s="205">
        <v>229361.56127799355</v>
      </c>
      <c r="L43" s="205">
        <v>278292.43872200645</v>
      </c>
    </row>
    <row r="44" spans="1:12" x14ac:dyDescent="0.2">
      <c r="A44" s="25" t="s">
        <v>34</v>
      </c>
      <c r="B44" s="18">
        <v>268440</v>
      </c>
      <c r="C44" s="26">
        <f t="shared" si="12"/>
        <v>45305</v>
      </c>
      <c r="D44" s="27">
        <f t="shared" si="13"/>
        <v>20.303851928204899</v>
      </c>
      <c r="E44" s="21">
        <f t="shared" si="14"/>
        <v>1</v>
      </c>
      <c r="F44" s="194"/>
      <c r="G44" s="194"/>
      <c r="H44" s="152"/>
      <c r="I44" s="21"/>
      <c r="J44" s="193">
        <v>223135</v>
      </c>
      <c r="K44" s="205">
        <v>193951.7712572962</v>
      </c>
      <c r="L44" s="205">
        <v>252318.2287427038</v>
      </c>
    </row>
    <row r="45" spans="1:12" x14ac:dyDescent="0.2">
      <c r="A45" s="25" t="s">
        <v>113</v>
      </c>
      <c r="B45" s="18">
        <v>58166</v>
      </c>
      <c r="C45" s="26">
        <f t="shared" si="12"/>
        <v>-19685</v>
      </c>
      <c r="D45" s="27">
        <f t="shared" si="13"/>
        <v>-25.285481239804241</v>
      </c>
      <c r="E45" s="21">
        <f t="shared" si="14"/>
        <v>-1</v>
      </c>
      <c r="F45" s="194"/>
      <c r="G45" s="194"/>
      <c r="H45" s="152"/>
      <c r="I45" s="21"/>
      <c r="J45" s="193">
        <v>77851</v>
      </c>
      <c r="K45" s="205">
        <v>61788.44204267532</v>
      </c>
      <c r="L45" s="205">
        <v>93913.55795732468</v>
      </c>
    </row>
    <row r="46" spans="1:12" x14ac:dyDescent="0.2">
      <c r="A46" s="25" t="s">
        <v>114</v>
      </c>
      <c r="B46" s="18">
        <v>221917</v>
      </c>
      <c r="C46" s="26">
        <f t="shared" si="12"/>
        <v>-16475</v>
      </c>
      <c r="D46" s="27">
        <f t="shared" si="13"/>
        <v>-6.9108862713513881</v>
      </c>
      <c r="E46" s="21">
        <f t="shared" si="14"/>
        <v>0</v>
      </c>
      <c r="F46" s="194"/>
      <c r="G46" s="194"/>
      <c r="H46" s="152"/>
      <c r="I46" s="21"/>
      <c r="J46" s="193">
        <v>238392</v>
      </c>
      <c r="K46" s="205">
        <v>206876.4619740062</v>
      </c>
      <c r="L46" s="205">
        <v>269907.5380259938</v>
      </c>
    </row>
    <row r="47" spans="1:12" x14ac:dyDescent="0.2">
      <c r="A47" s="25" t="s">
        <v>10</v>
      </c>
      <c r="B47" s="18">
        <v>797</v>
      </c>
      <c r="C47" s="26">
        <f t="shared" si="12"/>
        <v>175</v>
      </c>
      <c r="D47" s="27">
        <f t="shared" si="13"/>
        <v>28.135048231511256</v>
      </c>
      <c r="E47" s="21">
        <v>0</v>
      </c>
      <c r="F47" s="194"/>
      <c r="G47" s="194"/>
      <c r="H47" s="152"/>
      <c r="I47" s="21"/>
      <c r="J47" s="193">
        <v>622</v>
      </c>
      <c r="K47" s="205">
        <v>117.09291061959715</v>
      </c>
      <c r="L47" s="205">
        <v>1126.9070893804028</v>
      </c>
    </row>
    <row r="48" spans="1:12" x14ac:dyDescent="0.2">
      <c r="A48" s="31"/>
      <c r="B48" s="18" t="s">
        <v>242</v>
      </c>
      <c r="C48" s="18"/>
      <c r="D48" s="27"/>
      <c r="E48" s="21"/>
      <c r="F48" s="194"/>
      <c r="G48" s="194"/>
      <c r="H48" s="152"/>
      <c r="I48" s="21"/>
      <c r="J48" s="193"/>
      <c r="K48" s="203"/>
      <c r="L48" s="203"/>
    </row>
    <row r="49" spans="1:12" s="16" customFormat="1" ht="12.75" x14ac:dyDescent="0.2">
      <c r="A49" s="23" t="s">
        <v>132</v>
      </c>
      <c r="B49" s="19">
        <v>1324644</v>
      </c>
      <c r="C49" s="24">
        <f t="shared" ref="C49:C51" si="15">B49-J49</f>
        <v>79024</v>
      </c>
      <c r="D49" s="20">
        <f t="shared" ref="D49:D53" si="16">C49/J49*100</f>
        <v>6.3441499012539939</v>
      </c>
      <c r="E49" s="184">
        <f>IF(B49&lt;K49,-1,IF(B49&gt;L49,1,0))</f>
        <v>1</v>
      </c>
      <c r="F49" s="219">
        <f>+B49-F50</f>
        <v>0</v>
      </c>
      <c r="G49" s="219">
        <f>+C49-G50</f>
        <v>0</v>
      </c>
      <c r="H49" s="187"/>
      <c r="I49" s="184"/>
      <c r="J49" s="196">
        <v>1245620</v>
      </c>
      <c r="K49" s="202">
        <v>1186406.7686961864</v>
      </c>
      <c r="L49" s="202">
        <v>1304833.2313038136</v>
      </c>
    </row>
    <row r="50" spans="1:12" x14ac:dyDescent="0.2">
      <c r="A50" s="25" t="s">
        <v>25</v>
      </c>
      <c r="B50" s="18">
        <v>1205261</v>
      </c>
      <c r="C50" s="26">
        <f t="shared" si="15"/>
        <v>88893</v>
      </c>
      <c r="D50" s="27">
        <f t="shared" si="16"/>
        <v>7.9626968884812177</v>
      </c>
      <c r="E50" s="21">
        <f t="shared" ref="E50:E51" si="17">IF(B50&lt;K50,-1,IF(B50&gt;L50,1,0))</f>
        <v>1</v>
      </c>
      <c r="F50" s="93">
        <f>SUM(B50:B51)</f>
        <v>1324644</v>
      </c>
      <c r="G50" s="93">
        <f>SUM(C50:C51)</f>
        <v>79024</v>
      </c>
      <c r="H50" s="152"/>
      <c r="I50" s="21"/>
      <c r="J50" s="193">
        <v>1116368</v>
      </c>
      <c r="K50" s="205">
        <v>1060638.3907545479</v>
      </c>
      <c r="L50" s="205">
        <v>1172097.6092454521</v>
      </c>
    </row>
    <row r="51" spans="1:12" x14ac:dyDescent="0.2">
      <c r="A51" s="25" t="s">
        <v>26</v>
      </c>
      <c r="B51" s="18">
        <v>119383</v>
      </c>
      <c r="C51" s="26">
        <f t="shared" si="15"/>
        <v>-9869</v>
      </c>
      <c r="D51" s="27">
        <f t="shared" si="16"/>
        <v>-7.6354717915390085</v>
      </c>
      <c r="E51" s="21">
        <f t="shared" si="17"/>
        <v>0</v>
      </c>
      <c r="F51" s="194"/>
      <c r="G51" s="194"/>
      <c r="H51" s="152"/>
      <c r="I51" s="21"/>
      <c r="J51" s="193">
        <v>129252</v>
      </c>
      <c r="K51" s="205">
        <v>111904.11163178764</v>
      </c>
      <c r="L51" s="205">
        <v>146599.88836821236</v>
      </c>
    </row>
    <row r="52" spans="1:12" s="249" customFormat="1" x14ac:dyDescent="0.2">
      <c r="A52" s="25"/>
      <c r="B52" s="18"/>
      <c r="C52" s="26"/>
      <c r="D52" s="27"/>
      <c r="E52" s="21"/>
      <c r="F52" s="194"/>
      <c r="G52" s="194"/>
      <c r="H52" s="152"/>
      <c r="I52" s="21"/>
      <c r="J52" s="193"/>
      <c r="K52" s="205"/>
      <c r="L52" s="205"/>
    </row>
    <row r="53" spans="1:12" s="249" customFormat="1" x14ac:dyDescent="0.2">
      <c r="A53" s="271" t="s">
        <v>235</v>
      </c>
      <c r="B53" s="272">
        <v>1324644</v>
      </c>
      <c r="C53" s="24">
        <f t="shared" ref="C53:C55" si="18">B53-J53</f>
        <v>79024</v>
      </c>
      <c r="D53" s="20">
        <f t="shared" si="16"/>
        <v>6.3441499012539939</v>
      </c>
      <c r="E53" s="21">
        <f>IF(B53&lt;K53,-1,IF(B53&gt;L53,1,0))</f>
        <v>1</v>
      </c>
      <c r="F53" s="194"/>
      <c r="G53" s="194"/>
      <c r="H53" s="152"/>
      <c r="I53" s="21"/>
      <c r="J53" s="196">
        <v>1245620</v>
      </c>
      <c r="K53" s="202">
        <v>1186406.7686961864</v>
      </c>
      <c r="L53" s="202">
        <v>1304833.2313038136</v>
      </c>
    </row>
    <row r="54" spans="1:12" s="249" customFormat="1" x14ac:dyDescent="0.2">
      <c r="A54" s="273" t="s">
        <v>236</v>
      </c>
      <c r="B54" s="274">
        <v>738050</v>
      </c>
      <c r="C54" s="26">
        <f t="shared" si="18"/>
        <v>36367</v>
      </c>
      <c r="D54" s="27">
        <f t="shared" ref="D54:D55" si="19">C54/J54*100</f>
        <v>5.1828247228449316</v>
      </c>
      <c r="E54" s="21">
        <f t="shared" ref="E54:E55" si="20">IF(B54&lt;K54,-1,IF(B54&gt;L54,1,0))</f>
        <v>0</v>
      </c>
      <c r="F54" s="194"/>
      <c r="G54" s="194"/>
      <c r="H54" s="152"/>
      <c r="I54" s="21"/>
      <c r="J54" s="193">
        <v>701683</v>
      </c>
      <c r="K54" s="205">
        <v>656998.22028424812</v>
      </c>
      <c r="L54" s="205">
        <v>746367.77971575188</v>
      </c>
    </row>
    <row r="55" spans="1:12" s="249" customFormat="1" x14ac:dyDescent="0.2">
      <c r="A55" s="273" t="s">
        <v>237</v>
      </c>
      <c r="B55" s="274">
        <v>586594</v>
      </c>
      <c r="C55" s="26">
        <f t="shared" si="18"/>
        <v>42657</v>
      </c>
      <c r="D55" s="27">
        <f t="shared" si="19"/>
        <v>7.8422684980062023</v>
      </c>
      <c r="E55" s="21">
        <f t="shared" si="20"/>
        <v>1</v>
      </c>
      <c r="F55" s="194"/>
      <c r="G55" s="194"/>
      <c r="H55" s="152"/>
      <c r="I55" s="21"/>
      <c r="J55" s="193">
        <v>543937</v>
      </c>
      <c r="K55" s="205">
        <v>504352.02471083595</v>
      </c>
      <c r="L55" s="205">
        <v>583521.97528916411</v>
      </c>
    </row>
    <row r="56" spans="1:12" s="34" customFormat="1" x14ac:dyDescent="0.2">
      <c r="A56" s="30"/>
      <c r="B56" s="18"/>
      <c r="C56" s="18"/>
      <c r="D56" s="27"/>
      <c r="E56" s="21"/>
      <c r="F56" s="194"/>
      <c r="G56" s="194"/>
      <c r="H56" s="152"/>
      <c r="I56" s="21"/>
      <c r="J56" s="206"/>
      <c r="K56" s="203"/>
      <c r="L56" s="203"/>
    </row>
    <row r="57" spans="1:12" s="16" customFormat="1" ht="12.75" x14ac:dyDescent="0.2">
      <c r="A57" s="11" t="s">
        <v>133</v>
      </c>
      <c r="B57" s="12">
        <v>133398</v>
      </c>
      <c r="C57" s="13">
        <f>B57-J57</f>
        <v>-64712</v>
      </c>
      <c r="D57" s="14">
        <f>C57/J57*100</f>
        <v>-32.664681237696229</v>
      </c>
      <c r="E57" s="188">
        <f>IF(B57&lt;K57,-1,IF(B57&gt;L57,1,0))</f>
        <v>-1</v>
      </c>
      <c r="F57" s="198"/>
      <c r="G57" s="198"/>
      <c r="H57" s="243"/>
      <c r="I57" s="242"/>
      <c r="J57" s="196">
        <v>198110</v>
      </c>
      <c r="K57" s="202">
        <v>170122.47262910046</v>
      </c>
      <c r="L57" s="202">
        <v>226097.52737089954</v>
      </c>
    </row>
    <row r="58" spans="1:12" x14ac:dyDescent="0.2">
      <c r="A58" s="17"/>
      <c r="B58" s="35" t="s">
        <v>242</v>
      </c>
      <c r="C58" s="19"/>
      <c r="D58" s="20"/>
      <c r="E58" s="21"/>
      <c r="F58" s="194"/>
      <c r="G58" s="194"/>
      <c r="H58" s="152"/>
      <c r="I58" s="21"/>
      <c r="J58" s="193"/>
      <c r="K58" s="203"/>
      <c r="L58" s="203"/>
    </row>
    <row r="59" spans="1:12" s="16" customFormat="1" x14ac:dyDescent="0.2">
      <c r="A59" s="23" t="s">
        <v>40</v>
      </c>
      <c r="B59" s="19">
        <v>133398</v>
      </c>
      <c r="C59" s="24">
        <f t="shared" ref="C59:C63" si="21">B59-J59</f>
        <v>-64712</v>
      </c>
      <c r="D59" s="20">
        <f>C59/J59*100</f>
        <v>-32.664681237696229</v>
      </c>
      <c r="E59" s="184">
        <f t="shared" ref="E59:E60" si="22">IF(B59&lt;K59,-1,IF(B59&gt;L59,1,0))</f>
        <v>-1</v>
      </c>
      <c r="F59" s="196">
        <f>+B59-F61</f>
        <v>0</v>
      </c>
      <c r="G59" s="196">
        <f>+C59-G61</f>
        <v>0</v>
      </c>
      <c r="H59" s="187"/>
      <c r="I59" s="184"/>
      <c r="J59" s="196">
        <v>198110</v>
      </c>
      <c r="K59" s="202">
        <v>170122.47262910046</v>
      </c>
      <c r="L59" s="202">
        <v>226097.52737089954</v>
      </c>
    </row>
    <row r="60" spans="1:12" x14ac:dyDescent="0.2">
      <c r="A60" s="25" t="s">
        <v>69</v>
      </c>
      <c r="B60" s="18">
        <v>110619</v>
      </c>
      <c r="C60" s="26">
        <f>B60-J60</f>
        <v>-58865</v>
      </c>
      <c r="D60" s="27">
        <f t="shared" ref="D60:D63" si="23">C60/J60*100</f>
        <v>-34.731892096009062</v>
      </c>
      <c r="E60" s="21">
        <f t="shared" si="22"/>
        <v>-1</v>
      </c>
      <c r="F60" s="193">
        <f>+B60-F62</f>
        <v>0</v>
      </c>
      <c r="G60" s="193">
        <f>+C60-G62</f>
        <v>0</v>
      </c>
      <c r="H60" s="152"/>
      <c r="I60" s="21"/>
      <c r="J60" s="193">
        <v>169484</v>
      </c>
      <c r="K60" s="205">
        <v>152160.96667319533</v>
      </c>
      <c r="L60" s="205">
        <v>186807.03332680467</v>
      </c>
    </row>
    <row r="61" spans="1:12" ht="24" x14ac:dyDescent="0.2">
      <c r="A61" s="36" t="s">
        <v>199</v>
      </c>
      <c r="B61" s="18">
        <v>96112</v>
      </c>
      <c r="C61" s="26">
        <f t="shared" si="21"/>
        <v>-61113</v>
      </c>
      <c r="D61" s="27">
        <f t="shared" si="23"/>
        <v>-38.86977261885832</v>
      </c>
      <c r="E61" s="21">
        <f>IF(B61&lt;K61,-1,IF(B61&gt;L61,1,0))</f>
        <v>-1</v>
      </c>
      <c r="F61" s="193">
        <f>+B60+B63</f>
        <v>133398</v>
      </c>
      <c r="G61" s="193">
        <f>+C60+C63</f>
        <v>-64712</v>
      </c>
      <c r="H61" s="152"/>
      <c r="I61" s="21"/>
      <c r="J61" s="207">
        <v>157225</v>
      </c>
      <c r="K61" s="208">
        <v>140427.27146858224</v>
      </c>
      <c r="L61" s="208">
        <v>174022.72853141776</v>
      </c>
    </row>
    <row r="62" spans="1:12" ht="12.75" x14ac:dyDescent="0.2">
      <c r="A62" s="36" t="s">
        <v>134</v>
      </c>
      <c r="B62" s="18">
        <v>14507</v>
      </c>
      <c r="C62" s="26">
        <f t="shared" si="21"/>
        <v>2248</v>
      </c>
      <c r="D62" s="27">
        <f t="shared" si="23"/>
        <v>18.337547923974224</v>
      </c>
      <c r="E62" s="21">
        <f>IF(B62&lt;K62,-1,IF(B62&gt;L62,1,0))</f>
        <v>0</v>
      </c>
      <c r="F62" s="193">
        <f>+B62+B61</f>
        <v>110619</v>
      </c>
      <c r="G62" s="193">
        <f>+C62+C61</f>
        <v>-58865</v>
      </c>
      <c r="H62" s="152"/>
      <c r="I62" s="21"/>
      <c r="J62" s="193">
        <v>12259</v>
      </c>
      <c r="K62" s="205">
        <v>4726.5984782605083</v>
      </c>
      <c r="L62" s="205">
        <v>19791.401521739492</v>
      </c>
    </row>
    <row r="63" spans="1:12" x14ac:dyDescent="0.2">
      <c r="A63" s="25" t="s">
        <v>70</v>
      </c>
      <c r="B63" s="18">
        <v>22779</v>
      </c>
      <c r="C63" s="26">
        <f t="shared" si="21"/>
        <v>-5847</v>
      </c>
      <c r="D63" s="32">
        <f t="shared" si="23"/>
        <v>-20.425487319220288</v>
      </c>
      <c r="E63" s="21">
        <f>IF(B63&lt;K63,-1,IF(B63&gt;L63,1,0))</f>
        <v>0</v>
      </c>
      <c r="F63" s="194"/>
      <c r="G63" s="194"/>
      <c r="H63" s="152"/>
      <c r="I63" s="21"/>
      <c r="J63" s="193">
        <v>28626</v>
      </c>
      <c r="K63" s="205">
        <v>16275.318773858982</v>
      </c>
      <c r="L63" s="205">
        <v>40976.681226141016</v>
      </c>
    </row>
    <row r="64" spans="1:12" x14ac:dyDescent="0.2">
      <c r="A64" s="31"/>
      <c r="B64" s="18" t="s">
        <v>242</v>
      </c>
      <c r="C64" s="18"/>
      <c r="D64" s="32"/>
      <c r="E64" s="21"/>
      <c r="F64" s="194"/>
      <c r="G64" s="194"/>
      <c r="H64" s="152"/>
      <c r="I64" s="21"/>
      <c r="J64" s="193"/>
      <c r="K64" s="203"/>
      <c r="L64" s="203"/>
    </row>
    <row r="65" spans="1:16" s="189" customFormat="1" x14ac:dyDescent="0.2">
      <c r="A65" s="23" t="s">
        <v>41</v>
      </c>
      <c r="B65" s="37">
        <v>133398</v>
      </c>
      <c r="C65" s="24">
        <f t="shared" ref="C65:C70" si="24">B65-J65</f>
        <v>-64712</v>
      </c>
      <c r="D65" s="38">
        <f t="shared" ref="D65:D70" si="25">C65/J65*100</f>
        <v>-32.664681237696229</v>
      </c>
      <c r="E65" s="184">
        <f t="shared" ref="E65:E70" si="26">IF(B65&lt;K65,-1,IF(B65&gt;L65,1,0))</f>
        <v>-1</v>
      </c>
      <c r="F65" s="219">
        <f>+B65-F66</f>
        <v>0</v>
      </c>
      <c r="G65" s="219" t="e">
        <f>+C65-G66</f>
        <v>#VALUE!</v>
      </c>
      <c r="H65" s="187"/>
      <c r="I65" s="184"/>
      <c r="J65" s="196">
        <v>198110</v>
      </c>
      <c r="K65" s="202">
        <v>170122.47262910046</v>
      </c>
      <c r="L65" s="202">
        <v>226097.52737089954</v>
      </c>
      <c r="M65" s="16"/>
    </row>
    <row r="66" spans="1:16" s="10" customFormat="1" x14ac:dyDescent="0.2">
      <c r="A66" s="25" t="s">
        <v>39</v>
      </c>
      <c r="B66" s="18">
        <v>50930</v>
      </c>
      <c r="C66" s="26">
        <f t="shared" si="24"/>
        <v>-18584</v>
      </c>
      <c r="D66" s="27">
        <f t="shared" si="25"/>
        <v>-26.734183042264871</v>
      </c>
      <c r="E66" s="21">
        <f t="shared" si="26"/>
        <v>-1</v>
      </c>
      <c r="F66" s="93">
        <f>SUM(B66:B71)</f>
        <v>133398</v>
      </c>
      <c r="G66" s="93" t="e">
        <f>SUM(C66:C71)</f>
        <v>#VALUE!</v>
      </c>
      <c r="H66" s="152"/>
      <c r="I66" s="21"/>
      <c r="J66" s="203">
        <v>69514</v>
      </c>
      <c r="K66" s="205">
        <v>54239.14551708036</v>
      </c>
      <c r="L66" s="205">
        <v>84788.854482919633</v>
      </c>
    </row>
    <row r="67" spans="1:16" s="10" customFormat="1" x14ac:dyDescent="0.2">
      <c r="A67" s="25" t="s">
        <v>29</v>
      </c>
      <c r="B67" s="18">
        <v>36771</v>
      </c>
      <c r="C67" s="26">
        <f t="shared" si="24"/>
        <v>-17401</v>
      </c>
      <c r="D67" s="27">
        <f t="shared" si="25"/>
        <v>-32.121760318983981</v>
      </c>
      <c r="E67" s="21">
        <f t="shared" si="26"/>
        <v>-1</v>
      </c>
      <c r="F67" s="194"/>
      <c r="G67" s="194"/>
      <c r="H67" s="152"/>
      <c r="I67" s="21"/>
      <c r="J67" s="203">
        <v>54172</v>
      </c>
      <c r="K67" s="205">
        <v>41024.64690260918</v>
      </c>
      <c r="L67" s="205">
        <v>67319.35309739082</v>
      </c>
    </row>
    <row r="68" spans="1:16" s="10" customFormat="1" x14ac:dyDescent="0.2">
      <c r="A68" s="25" t="s">
        <v>30</v>
      </c>
      <c r="B68" s="18">
        <v>19784</v>
      </c>
      <c r="C68" s="26">
        <f t="shared" si="24"/>
        <v>-9665</v>
      </c>
      <c r="D68" s="27">
        <f t="shared" si="25"/>
        <v>-32.819450575571324</v>
      </c>
      <c r="E68" s="21">
        <f t="shared" si="26"/>
        <v>-1</v>
      </c>
      <c r="F68" s="194"/>
      <c r="G68" s="194"/>
      <c r="H68" s="152"/>
      <c r="I68" s="21"/>
      <c r="J68" s="203">
        <v>29449</v>
      </c>
      <c r="K68" s="205">
        <v>20908.469370859275</v>
      </c>
      <c r="L68" s="205">
        <v>37989.530629140725</v>
      </c>
    </row>
    <row r="69" spans="1:16" s="10" customFormat="1" x14ac:dyDescent="0.2">
      <c r="A69" s="25" t="s">
        <v>31</v>
      </c>
      <c r="B69" s="18">
        <v>16647</v>
      </c>
      <c r="C69" s="26">
        <f t="shared" si="24"/>
        <v>-15518</v>
      </c>
      <c r="D69" s="27">
        <f t="shared" si="25"/>
        <v>-48.244986786880148</v>
      </c>
      <c r="E69" s="21">
        <f t="shared" si="26"/>
        <v>-1</v>
      </c>
      <c r="F69" s="194"/>
      <c r="G69" s="194"/>
      <c r="H69" s="152"/>
      <c r="I69" s="21"/>
      <c r="J69" s="203">
        <v>32165</v>
      </c>
      <c r="K69" s="205">
        <v>22897.110574681385</v>
      </c>
      <c r="L69" s="205">
        <v>41432.889425318615</v>
      </c>
    </row>
    <row r="70" spans="1:16" s="135" customFormat="1" x14ac:dyDescent="0.2">
      <c r="A70" s="25" t="s">
        <v>22</v>
      </c>
      <c r="B70" s="18">
        <v>9173</v>
      </c>
      <c r="C70" s="26">
        <f t="shared" si="24"/>
        <v>-3637</v>
      </c>
      <c r="D70" s="27">
        <f t="shared" si="25"/>
        <v>-28.391881342701016</v>
      </c>
      <c r="E70" s="21">
        <f t="shared" si="26"/>
        <v>0</v>
      </c>
      <c r="F70" s="194"/>
      <c r="G70" s="194"/>
      <c r="H70" s="152"/>
      <c r="I70" s="21"/>
      <c r="J70" s="209">
        <v>12810</v>
      </c>
      <c r="K70" s="210">
        <v>7136.9372564357345</v>
      </c>
      <c r="L70" s="210">
        <v>18483.062743564267</v>
      </c>
    </row>
    <row r="71" spans="1:16" s="10" customFormat="1" x14ac:dyDescent="0.2">
      <c r="A71" s="25" t="s">
        <v>10</v>
      </c>
      <c r="B71" s="18">
        <v>93</v>
      </c>
      <c r="C71" s="26" t="e">
        <f>B71-J71</f>
        <v>#VALUE!</v>
      </c>
      <c r="D71" s="136" t="e">
        <f>C71/J71*100</f>
        <v>#VALUE!</v>
      </c>
      <c r="E71" s="21">
        <v>0</v>
      </c>
      <c r="F71" s="194"/>
      <c r="G71" s="194"/>
      <c r="H71" s="152"/>
      <c r="I71" s="21"/>
      <c r="J71" s="203" t="s">
        <v>164</v>
      </c>
      <c r="K71" s="205" t="s">
        <v>164</v>
      </c>
      <c r="L71" s="205" t="s">
        <v>164</v>
      </c>
    </row>
    <row r="72" spans="1:16" s="10" customFormat="1" x14ac:dyDescent="0.2">
      <c r="A72" s="31"/>
      <c r="B72" s="35" t="s">
        <v>242</v>
      </c>
      <c r="C72" s="18"/>
      <c r="D72" s="27"/>
      <c r="E72" s="21"/>
      <c r="F72" s="194"/>
      <c r="G72" s="194"/>
      <c r="H72" s="152"/>
      <c r="I72" s="21"/>
      <c r="J72" s="203"/>
      <c r="K72" s="203"/>
      <c r="L72" s="203"/>
    </row>
    <row r="73" spans="1:16" s="189" customFormat="1" ht="12.75" x14ac:dyDescent="0.2">
      <c r="A73" s="23" t="s">
        <v>135</v>
      </c>
      <c r="B73" s="133">
        <v>133398</v>
      </c>
      <c r="C73" s="24">
        <f t="shared" ref="C73:C79" si="27">B73-J73</f>
        <v>-64712</v>
      </c>
      <c r="D73" s="134">
        <f t="shared" ref="D73:D79" si="28">C73/J73*100</f>
        <v>-32.664681237696229</v>
      </c>
      <c r="E73" s="184">
        <f t="shared" ref="E73:E79" si="29">IF(B73&lt;K73,-1,IF(B73&gt;L73,1,0))</f>
        <v>-1</v>
      </c>
      <c r="F73" s="196">
        <f>+B73-F74</f>
        <v>0</v>
      </c>
      <c r="G73" s="192" t="e">
        <f>+C73-G74</f>
        <v>#VALUE!</v>
      </c>
      <c r="H73" s="187"/>
      <c r="I73" s="184"/>
      <c r="J73" s="196">
        <v>198110</v>
      </c>
      <c r="K73" s="202">
        <v>170122.47262910046</v>
      </c>
      <c r="L73" s="202">
        <v>226097.52737089954</v>
      </c>
      <c r="M73" s="16"/>
      <c r="P73" s="190"/>
    </row>
    <row r="74" spans="1:16" s="10" customFormat="1" x14ac:dyDescent="0.2">
      <c r="A74" s="25" t="s">
        <v>47</v>
      </c>
      <c r="B74" s="18">
        <v>9808</v>
      </c>
      <c r="C74" s="26">
        <f t="shared" si="27"/>
        <v>-2203</v>
      </c>
      <c r="D74" s="32">
        <f t="shared" si="28"/>
        <v>-18.341520273083006</v>
      </c>
      <c r="E74" s="21">
        <f t="shared" si="29"/>
        <v>0</v>
      </c>
      <c r="F74" s="193">
        <f>SUM(B74:B80)</f>
        <v>133398</v>
      </c>
      <c r="G74" s="193" t="e">
        <f>SUM(C74:C80)</f>
        <v>#VALUE!</v>
      </c>
      <c r="H74" s="152"/>
      <c r="I74" s="21"/>
      <c r="J74" s="203">
        <v>12011</v>
      </c>
      <c r="K74" s="205">
        <v>8088.903106331496</v>
      </c>
      <c r="L74" s="205">
        <v>15933.096893668504</v>
      </c>
      <c r="M74" s="42"/>
      <c r="N74" s="42"/>
      <c r="P74" s="41"/>
    </row>
    <row r="75" spans="1:16" s="10" customFormat="1" x14ac:dyDescent="0.2">
      <c r="A75" s="25" t="s">
        <v>32</v>
      </c>
      <c r="B75" s="18">
        <v>21048</v>
      </c>
      <c r="C75" s="26">
        <f t="shared" si="27"/>
        <v>-20237</v>
      </c>
      <c r="D75" s="27">
        <f t="shared" si="28"/>
        <v>-49.017803076177792</v>
      </c>
      <c r="E75" s="21">
        <f t="shared" si="29"/>
        <v>-1</v>
      </c>
      <c r="F75" s="194"/>
      <c r="G75" s="194"/>
      <c r="H75" s="152"/>
      <c r="I75" s="21"/>
      <c r="J75" s="203">
        <v>41285</v>
      </c>
      <c r="K75" s="205">
        <v>27543.771395984892</v>
      </c>
      <c r="L75" s="205">
        <v>55026.228604015108</v>
      </c>
      <c r="M75" s="42"/>
      <c r="N75" s="42"/>
      <c r="P75" s="41"/>
    </row>
    <row r="76" spans="1:16" s="10" customFormat="1" x14ac:dyDescent="0.2">
      <c r="A76" s="25" t="s">
        <v>33</v>
      </c>
      <c r="B76" s="18">
        <v>36934</v>
      </c>
      <c r="C76" s="26">
        <f t="shared" si="27"/>
        <v>-27024</v>
      </c>
      <c r="D76" s="27">
        <f t="shared" si="28"/>
        <v>-42.252728352981642</v>
      </c>
      <c r="E76" s="21">
        <f t="shared" si="29"/>
        <v>-1</v>
      </c>
      <c r="F76" s="194"/>
      <c r="G76" s="194"/>
      <c r="H76" s="152"/>
      <c r="I76" s="21"/>
      <c r="J76" s="203">
        <v>63958</v>
      </c>
      <c r="K76" s="205">
        <v>52931.024469246178</v>
      </c>
      <c r="L76" s="205">
        <v>74984.975530753814</v>
      </c>
      <c r="M76" s="42"/>
      <c r="N76" s="42"/>
      <c r="P76" s="41"/>
    </row>
    <row r="77" spans="1:16" x14ac:dyDescent="0.2">
      <c r="A77" s="25" t="s">
        <v>34</v>
      </c>
      <c r="B77" s="18">
        <v>39753</v>
      </c>
      <c r="C77" s="26">
        <f t="shared" si="27"/>
        <v>-6225</v>
      </c>
      <c r="D77" s="27">
        <f t="shared" si="28"/>
        <v>-13.539083909695943</v>
      </c>
      <c r="E77" s="21">
        <f t="shared" si="29"/>
        <v>0</v>
      </c>
      <c r="F77" s="194"/>
      <c r="G77" s="194"/>
      <c r="H77" s="152"/>
      <c r="I77" s="21"/>
      <c r="J77" s="193">
        <v>45978</v>
      </c>
      <c r="K77" s="205">
        <v>32419.752086990244</v>
      </c>
      <c r="L77" s="205">
        <v>59536.247913009756</v>
      </c>
      <c r="M77" s="66"/>
      <c r="N77" s="66"/>
      <c r="P77" s="87"/>
    </row>
    <row r="78" spans="1:16" x14ac:dyDescent="0.2">
      <c r="A78" s="25" t="s">
        <v>113</v>
      </c>
      <c r="B78" s="18">
        <v>11291</v>
      </c>
      <c r="C78" s="26">
        <f t="shared" si="27"/>
        <v>-4454</v>
      </c>
      <c r="D78" s="27">
        <f t="shared" si="28"/>
        <v>-28.288345506510005</v>
      </c>
      <c r="E78" s="21">
        <f t="shared" si="29"/>
        <v>0</v>
      </c>
      <c r="F78" s="194"/>
      <c r="G78" s="194"/>
      <c r="H78" s="152"/>
      <c r="I78" s="21"/>
      <c r="J78" s="193">
        <v>15745</v>
      </c>
      <c r="K78" s="205">
        <v>8598.2488414219697</v>
      </c>
      <c r="L78" s="205">
        <v>22891.75115857803</v>
      </c>
      <c r="M78" s="66"/>
      <c r="N78" s="66"/>
      <c r="P78" s="87"/>
    </row>
    <row r="79" spans="1:16" x14ac:dyDescent="0.2">
      <c r="A79" s="25" t="s">
        <v>114</v>
      </c>
      <c r="B79" s="18">
        <v>14564</v>
      </c>
      <c r="C79" s="26">
        <f t="shared" si="27"/>
        <v>-4569</v>
      </c>
      <c r="D79" s="27">
        <f t="shared" si="28"/>
        <v>-23.880206972246903</v>
      </c>
      <c r="E79" s="21">
        <f t="shared" si="29"/>
        <v>0</v>
      </c>
      <c r="F79" s="194"/>
      <c r="G79" s="194"/>
      <c r="H79" s="152"/>
      <c r="I79" s="21"/>
      <c r="J79" s="193">
        <v>19133</v>
      </c>
      <c r="K79" s="205">
        <v>11625.996570354942</v>
      </c>
      <c r="L79" s="205">
        <v>26640.003429645058</v>
      </c>
      <c r="M79" s="66"/>
      <c r="N79" s="66"/>
      <c r="P79" s="87"/>
    </row>
    <row r="80" spans="1:16" s="10" customFormat="1" x14ac:dyDescent="0.2">
      <c r="A80" s="25" t="s">
        <v>10</v>
      </c>
      <c r="B80" s="69" t="s">
        <v>164</v>
      </c>
      <c r="C80" s="69" t="e">
        <f>B80-J80</f>
        <v>#VALUE!</v>
      </c>
      <c r="D80" s="27" t="s">
        <v>164</v>
      </c>
      <c r="E80" s="21">
        <v>0</v>
      </c>
      <c r="F80" s="194"/>
      <c r="G80" s="194"/>
      <c r="H80" s="152"/>
      <c r="I80" s="21"/>
      <c r="J80" s="235" t="s">
        <v>164</v>
      </c>
      <c r="K80" s="205" t="s">
        <v>164</v>
      </c>
      <c r="L80" s="205" t="s">
        <v>164</v>
      </c>
    </row>
    <row r="81" spans="1:12" s="10" customFormat="1" x14ac:dyDescent="0.2">
      <c r="A81" s="43"/>
      <c r="B81" s="40" t="s">
        <v>242</v>
      </c>
      <c r="C81" s="44"/>
      <c r="D81" s="45"/>
      <c r="E81" s="21"/>
      <c r="F81" s="194"/>
      <c r="G81" s="194"/>
      <c r="H81" s="152"/>
      <c r="I81" s="21"/>
      <c r="J81" s="203"/>
      <c r="K81" s="203"/>
      <c r="L81" s="203"/>
    </row>
    <row r="82" spans="1:12" s="16" customFormat="1" x14ac:dyDescent="0.2">
      <c r="A82" s="11" t="s">
        <v>27</v>
      </c>
      <c r="B82" s="12">
        <v>593652</v>
      </c>
      <c r="C82" s="13">
        <f>B82-J82</f>
        <v>10207</v>
      </c>
      <c r="D82" s="14">
        <f>C82/J82*100</f>
        <v>1.749436536434454</v>
      </c>
      <c r="E82" s="242">
        <f>IF(B82&lt;K82,-1,IF(B82&gt;L82,1,0))</f>
        <v>0</v>
      </c>
      <c r="F82" s="198"/>
      <c r="G82" s="198"/>
      <c r="H82" s="243"/>
      <c r="I82" s="242"/>
      <c r="J82" s="196">
        <v>583445</v>
      </c>
      <c r="K82" s="202">
        <v>548860.20416503248</v>
      </c>
      <c r="L82" s="202">
        <v>618029.79583496752</v>
      </c>
    </row>
    <row r="83" spans="1:12" x14ac:dyDescent="0.2">
      <c r="A83" s="17"/>
      <c r="B83" s="18" t="s">
        <v>242</v>
      </c>
      <c r="C83" s="19"/>
      <c r="D83" s="20"/>
      <c r="E83" s="21"/>
      <c r="F83" s="194"/>
      <c r="G83" s="194"/>
      <c r="H83" s="152"/>
      <c r="I83" s="21"/>
      <c r="J83" s="193"/>
      <c r="K83" s="203"/>
      <c r="L83" s="203"/>
    </row>
    <row r="84" spans="1:12" s="16" customFormat="1" x14ac:dyDescent="0.2">
      <c r="A84" s="23" t="s">
        <v>42</v>
      </c>
      <c r="B84" s="37">
        <v>593652</v>
      </c>
      <c r="C84" s="24">
        <f t="shared" ref="C84:C85" si="30">B84-J84</f>
        <v>10207</v>
      </c>
      <c r="D84" s="38">
        <f t="shared" ref="D84:D85" si="31">C84/J84*100</f>
        <v>1.749436536434454</v>
      </c>
      <c r="E84" s="184">
        <f>IF(B84&lt;K84,-1,IF(B84&gt;L84,1,0))</f>
        <v>0</v>
      </c>
      <c r="F84" s="219">
        <f>+B84-F85</f>
        <v>0</v>
      </c>
      <c r="G84" s="219">
        <f>+C84-G85</f>
        <v>0</v>
      </c>
      <c r="H84" s="187"/>
      <c r="I84" s="184"/>
      <c r="J84" s="196">
        <v>583445</v>
      </c>
      <c r="K84" s="202">
        <v>548860.20416503248</v>
      </c>
      <c r="L84" s="202">
        <v>618029.79583496752</v>
      </c>
    </row>
    <row r="85" spans="1:12" ht="12.75" x14ac:dyDescent="0.2">
      <c r="A85" s="25" t="s">
        <v>136</v>
      </c>
      <c r="B85" s="18">
        <v>559818</v>
      </c>
      <c r="C85" s="26">
        <f t="shared" si="30"/>
        <v>15707</v>
      </c>
      <c r="D85" s="27">
        <f t="shared" si="31"/>
        <v>2.8867271567749961</v>
      </c>
      <c r="E85" s="21">
        <f>IF(B85&lt;K85,-1,IF(B85&gt;L85,1,0))</f>
        <v>0</v>
      </c>
      <c r="F85" s="93">
        <f>SUM(B85:B87)</f>
        <v>593652</v>
      </c>
      <c r="G85" s="93">
        <f>SUM(C85:C87)</f>
        <v>10207</v>
      </c>
      <c r="H85" s="152"/>
      <c r="I85" s="21"/>
      <c r="J85" s="193">
        <v>544111</v>
      </c>
      <c r="K85" s="205">
        <v>513599.09108118073</v>
      </c>
      <c r="L85" s="205">
        <v>574622.90891881927</v>
      </c>
    </row>
    <row r="86" spans="1:12" ht="12.75" x14ac:dyDescent="0.2">
      <c r="A86" s="46" t="s">
        <v>137</v>
      </c>
      <c r="B86" s="18">
        <v>26797</v>
      </c>
      <c r="C86" s="26">
        <f>B86-J86</f>
        <v>-1099</v>
      </c>
      <c r="D86" s="27">
        <f>C86/J86*100</f>
        <v>-3.9396329222827644</v>
      </c>
      <c r="E86" s="21">
        <f>IF(B86&lt;K86,-1,IF(B86&gt;L86,1,0))</f>
        <v>0</v>
      </c>
      <c r="F86" s="194"/>
      <c r="G86" s="194"/>
      <c r="H86" s="152"/>
      <c r="I86" s="21"/>
      <c r="J86" s="193">
        <v>27896</v>
      </c>
      <c r="K86" s="205">
        <v>21053.147609219821</v>
      </c>
      <c r="L86" s="205">
        <v>34738.852390780179</v>
      </c>
    </row>
    <row r="87" spans="1:12" ht="12.75" x14ac:dyDescent="0.2">
      <c r="A87" s="46" t="s">
        <v>138</v>
      </c>
      <c r="B87" s="18">
        <v>7037</v>
      </c>
      <c r="C87" s="26">
        <f>B87-J87</f>
        <v>-4401</v>
      </c>
      <c r="D87" s="27">
        <f>C87/J87*100</f>
        <v>-38.477006469662527</v>
      </c>
      <c r="E87" s="21">
        <f>IF(B87&lt;K87,-1,IF(B87&gt;L87,1,0))</f>
        <v>0</v>
      </c>
      <c r="F87" s="194"/>
      <c r="G87" s="194"/>
      <c r="H87" s="152"/>
      <c r="I87" s="21"/>
      <c r="J87" s="193">
        <v>11438</v>
      </c>
      <c r="K87" s="205">
        <v>6738.7447427373436</v>
      </c>
      <c r="L87" s="205">
        <v>16137.255257262656</v>
      </c>
    </row>
    <row r="88" spans="1:12" x14ac:dyDescent="0.2">
      <c r="A88" s="31"/>
      <c r="B88" s="18" t="s">
        <v>242</v>
      </c>
      <c r="C88" s="18"/>
      <c r="D88" s="27"/>
      <c r="E88" s="21"/>
      <c r="F88" s="194"/>
      <c r="G88" s="194"/>
      <c r="H88" s="152"/>
      <c r="I88" s="21"/>
      <c r="J88" s="193"/>
      <c r="K88" s="193"/>
      <c r="L88" s="193"/>
    </row>
    <row r="89" spans="1:12" s="16" customFormat="1" x14ac:dyDescent="0.2">
      <c r="A89" s="23" t="s">
        <v>43</v>
      </c>
      <c r="B89" s="133">
        <v>593652</v>
      </c>
      <c r="C89" s="24">
        <f t="shared" ref="C89:C95" si="32">B89-J89</f>
        <v>10207</v>
      </c>
      <c r="D89" s="134">
        <f t="shared" ref="D89:D94" si="33">C89/J89*100</f>
        <v>1.749436536434454</v>
      </c>
      <c r="E89" s="184">
        <f t="shared" ref="E89:E94" si="34">IF(B89&lt;K89,-1,IF(B89&gt;L89,1,0))</f>
        <v>0</v>
      </c>
      <c r="F89" s="196">
        <f>+B89-F90</f>
        <v>0</v>
      </c>
      <c r="G89" s="196" t="e">
        <f>+C89-G90</f>
        <v>#VALUE!</v>
      </c>
      <c r="H89" s="187"/>
      <c r="I89" s="184"/>
      <c r="J89" s="196">
        <v>583445</v>
      </c>
      <c r="K89" s="202">
        <v>548860.20416503248</v>
      </c>
      <c r="L89" s="202">
        <v>618029.79583496752</v>
      </c>
    </row>
    <row r="90" spans="1:12" x14ac:dyDescent="0.2">
      <c r="A90" s="25" t="s">
        <v>39</v>
      </c>
      <c r="B90" s="18">
        <v>225612</v>
      </c>
      <c r="C90" s="26">
        <f t="shared" si="32"/>
        <v>1491</v>
      </c>
      <c r="D90" s="27">
        <f t="shared" si="33"/>
        <v>0.66526563775817527</v>
      </c>
      <c r="E90" s="21">
        <f t="shared" si="34"/>
        <v>0</v>
      </c>
      <c r="F90" s="193">
        <f>SUM(B90:B95)</f>
        <v>593652</v>
      </c>
      <c r="G90" s="193" t="e">
        <f>SUM(C90:C95)</f>
        <v>#VALUE!</v>
      </c>
      <c r="H90" s="152"/>
      <c r="I90" s="21"/>
      <c r="J90" s="193">
        <v>224121</v>
      </c>
      <c r="K90" s="205">
        <v>201424.09948768397</v>
      </c>
      <c r="L90" s="205">
        <v>246817.90051231603</v>
      </c>
    </row>
    <row r="91" spans="1:12" x14ac:dyDescent="0.2">
      <c r="A91" s="25" t="s">
        <v>29</v>
      </c>
      <c r="B91" s="18">
        <v>17948</v>
      </c>
      <c r="C91" s="26">
        <f t="shared" si="32"/>
        <v>-4915</v>
      </c>
      <c r="D91" s="27">
        <f t="shared" si="33"/>
        <v>-21.497616235839565</v>
      </c>
      <c r="E91" s="21">
        <f t="shared" si="34"/>
        <v>0</v>
      </c>
      <c r="F91" s="194"/>
      <c r="G91" s="194"/>
      <c r="H91" s="152"/>
      <c r="I91" s="21"/>
      <c r="J91" s="193">
        <v>22863</v>
      </c>
      <c r="K91" s="205">
        <v>16045.858467973258</v>
      </c>
      <c r="L91" s="205">
        <v>29680.141532026741</v>
      </c>
    </row>
    <row r="92" spans="1:12" x14ac:dyDescent="0.2">
      <c r="A92" s="25" t="s">
        <v>30</v>
      </c>
      <c r="B92" s="18">
        <v>14969</v>
      </c>
      <c r="C92" s="26">
        <f t="shared" si="32"/>
        <v>-1136</v>
      </c>
      <c r="D92" s="27">
        <f t="shared" si="33"/>
        <v>-7.0537100279416327</v>
      </c>
      <c r="E92" s="21">
        <f t="shared" si="34"/>
        <v>0</v>
      </c>
      <c r="F92" s="194"/>
      <c r="G92" s="194"/>
      <c r="H92" s="152"/>
      <c r="I92" s="21"/>
      <c r="J92" s="193">
        <v>16105</v>
      </c>
      <c r="K92" s="205">
        <v>9882.2004904599926</v>
      </c>
      <c r="L92" s="205">
        <v>22327.799509540007</v>
      </c>
    </row>
    <row r="93" spans="1:12" x14ac:dyDescent="0.2">
      <c r="A93" s="25" t="s">
        <v>31</v>
      </c>
      <c r="B93" s="18">
        <v>31358</v>
      </c>
      <c r="C93" s="26">
        <f t="shared" si="32"/>
        <v>-5276</v>
      </c>
      <c r="D93" s="27">
        <f t="shared" si="33"/>
        <v>-14.401921712070752</v>
      </c>
      <c r="E93" s="21">
        <f t="shared" si="34"/>
        <v>0</v>
      </c>
      <c r="F93" s="194"/>
      <c r="G93" s="194"/>
      <c r="H93" s="152"/>
      <c r="I93" s="21"/>
      <c r="J93" s="193">
        <v>36634</v>
      </c>
      <c r="K93" s="205">
        <v>28426.880239904836</v>
      </c>
      <c r="L93" s="205">
        <v>44841.119760095164</v>
      </c>
    </row>
    <row r="94" spans="1:12" x14ac:dyDescent="0.2">
      <c r="A94" s="25" t="s">
        <v>22</v>
      </c>
      <c r="B94" s="18">
        <v>302275</v>
      </c>
      <c r="C94" s="26">
        <f t="shared" si="32"/>
        <v>18553</v>
      </c>
      <c r="D94" s="27">
        <f t="shared" si="33"/>
        <v>6.539147475345584</v>
      </c>
      <c r="E94" s="21">
        <f t="shared" si="34"/>
        <v>0</v>
      </c>
      <c r="F94" s="194"/>
      <c r="G94" s="194"/>
      <c r="H94" s="152"/>
      <c r="I94" s="21"/>
      <c r="J94" s="193">
        <v>283722</v>
      </c>
      <c r="K94" s="205">
        <v>258112.58902092683</v>
      </c>
      <c r="L94" s="205">
        <v>309331.41097907315</v>
      </c>
    </row>
    <row r="95" spans="1:12" x14ac:dyDescent="0.2">
      <c r="A95" s="25" t="s">
        <v>10</v>
      </c>
      <c r="B95" s="18">
        <v>1490</v>
      </c>
      <c r="C95" s="26" t="e">
        <f t="shared" si="32"/>
        <v>#VALUE!</v>
      </c>
      <c r="D95" s="27" t="e">
        <f>C95/J95*100</f>
        <v>#VALUE!</v>
      </c>
      <c r="E95" s="21">
        <v>0</v>
      </c>
      <c r="F95" s="194"/>
      <c r="G95" s="194"/>
      <c r="H95" s="152"/>
      <c r="I95" s="21"/>
      <c r="J95" s="193" t="s">
        <v>164</v>
      </c>
      <c r="K95" s="205" t="s">
        <v>164</v>
      </c>
      <c r="L95" s="205" t="s">
        <v>164</v>
      </c>
    </row>
    <row r="96" spans="1:12" x14ac:dyDescent="0.2">
      <c r="A96" s="31"/>
      <c r="B96" s="35" t="s">
        <v>242</v>
      </c>
      <c r="C96" s="18"/>
      <c r="D96" s="27"/>
      <c r="E96" s="21"/>
      <c r="F96" s="194"/>
      <c r="G96" s="194"/>
      <c r="H96" s="152"/>
      <c r="I96" s="21"/>
      <c r="J96" s="193"/>
      <c r="K96" s="193"/>
      <c r="L96" s="193"/>
    </row>
    <row r="97" spans="1:14" s="16" customFormat="1" ht="12.75" x14ac:dyDescent="0.2">
      <c r="A97" s="23" t="s">
        <v>139</v>
      </c>
      <c r="B97" s="133">
        <v>593652</v>
      </c>
      <c r="C97" s="24">
        <f t="shared" ref="C97:C104" si="35">B97-J97</f>
        <v>10207</v>
      </c>
      <c r="D97" s="134">
        <f t="shared" ref="D97:D104" si="36">C97/J97*100</f>
        <v>1.749436536434454</v>
      </c>
      <c r="E97" s="184">
        <f t="shared" ref="E97:E103" si="37">IF(B97&lt;K97,-1,IF(B97&gt;L97,1,0))</f>
        <v>0</v>
      </c>
      <c r="F97" s="196">
        <f>+B97-F98</f>
        <v>0</v>
      </c>
      <c r="G97" s="196">
        <f>+C97-G98</f>
        <v>0</v>
      </c>
      <c r="H97" s="187"/>
      <c r="I97" s="184"/>
      <c r="J97" s="196">
        <v>583445</v>
      </c>
      <c r="K97" s="202">
        <v>548860.20416503248</v>
      </c>
      <c r="L97" s="202">
        <v>618029.79583496752</v>
      </c>
    </row>
    <row r="98" spans="1:14" x14ac:dyDescent="0.2">
      <c r="A98" s="25" t="s">
        <v>47</v>
      </c>
      <c r="B98" s="18">
        <v>100391</v>
      </c>
      <c r="C98" s="26">
        <f t="shared" si="35"/>
        <v>-15005</v>
      </c>
      <c r="D98" s="32">
        <f t="shared" si="36"/>
        <v>-13.003050365697252</v>
      </c>
      <c r="E98" s="21">
        <f t="shared" si="37"/>
        <v>0</v>
      </c>
      <c r="F98" s="193">
        <f>SUM(B98:B104)</f>
        <v>593652</v>
      </c>
      <c r="G98" s="193">
        <f>SUM(C98:C104)</f>
        <v>10207</v>
      </c>
      <c r="H98" s="152"/>
      <c r="I98" s="21"/>
      <c r="J98" s="193">
        <v>115396</v>
      </c>
      <c r="K98" s="205">
        <v>99070.505228166017</v>
      </c>
      <c r="L98" s="205">
        <v>131721.494771834</v>
      </c>
    </row>
    <row r="99" spans="1:14" x14ac:dyDescent="0.2">
      <c r="A99" s="25" t="s">
        <v>32</v>
      </c>
      <c r="B99" s="18">
        <v>115896</v>
      </c>
      <c r="C99" s="26">
        <f t="shared" si="35"/>
        <v>12000</v>
      </c>
      <c r="D99" s="27">
        <f t="shared" si="36"/>
        <v>11.550011550011551</v>
      </c>
      <c r="E99" s="21">
        <f t="shared" si="37"/>
        <v>0</v>
      </c>
      <c r="F99" s="194"/>
      <c r="G99" s="194"/>
      <c r="H99" s="152"/>
      <c r="I99" s="21"/>
      <c r="J99" s="193">
        <v>103896</v>
      </c>
      <c r="K99" s="205">
        <v>89871.743781932732</v>
      </c>
      <c r="L99" s="205">
        <v>117920.25621806727</v>
      </c>
    </row>
    <row r="100" spans="1:14" x14ac:dyDescent="0.2">
      <c r="A100" s="25" t="s">
        <v>33</v>
      </c>
      <c r="B100" s="18">
        <v>193604</v>
      </c>
      <c r="C100" s="26">
        <f t="shared" si="35"/>
        <v>-7497</v>
      </c>
      <c r="D100" s="27">
        <f t="shared" si="36"/>
        <v>-3.7279774839508506</v>
      </c>
      <c r="E100" s="21">
        <f t="shared" si="37"/>
        <v>0</v>
      </c>
      <c r="F100" s="194"/>
      <c r="G100" s="194"/>
      <c r="H100" s="152"/>
      <c r="I100" s="21"/>
      <c r="J100" s="193">
        <v>201101</v>
      </c>
      <c r="K100" s="205">
        <v>180275.64717588472</v>
      </c>
      <c r="L100" s="205">
        <v>221926.35282411528</v>
      </c>
    </row>
    <row r="101" spans="1:14" x14ac:dyDescent="0.2">
      <c r="A101" s="25" t="s">
        <v>34</v>
      </c>
      <c r="B101" s="18">
        <v>80478</v>
      </c>
      <c r="C101" s="26">
        <f t="shared" si="35"/>
        <v>4281</v>
      </c>
      <c r="D101" s="27">
        <f t="shared" si="36"/>
        <v>5.618331430371275</v>
      </c>
      <c r="E101" s="21">
        <f t="shared" si="37"/>
        <v>0</v>
      </c>
      <c r="F101" s="194"/>
      <c r="G101" s="194"/>
      <c r="H101" s="152"/>
      <c r="I101" s="21"/>
      <c r="J101" s="193">
        <v>76197</v>
      </c>
      <c r="K101" s="205">
        <v>61135.496609350615</v>
      </c>
      <c r="L101" s="205">
        <v>91258.503390649392</v>
      </c>
    </row>
    <row r="102" spans="1:14" s="10" customFormat="1" x14ac:dyDescent="0.2">
      <c r="A102" s="25" t="s">
        <v>113</v>
      </c>
      <c r="B102" s="18">
        <v>35347</v>
      </c>
      <c r="C102" s="26">
        <f t="shared" si="35"/>
        <v>667</v>
      </c>
      <c r="D102" s="27">
        <f t="shared" si="36"/>
        <v>1.9232987312572085</v>
      </c>
      <c r="E102" s="21">
        <f t="shared" si="37"/>
        <v>0</v>
      </c>
      <c r="F102" s="194"/>
      <c r="G102" s="194"/>
      <c r="H102" s="152"/>
      <c r="I102" s="21"/>
      <c r="J102" s="203">
        <v>34680</v>
      </c>
      <c r="K102" s="205">
        <v>27472.749519112196</v>
      </c>
      <c r="L102" s="205">
        <v>41887.2504808878</v>
      </c>
    </row>
    <row r="103" spans="1:14" s="10" customFormat="1" x14ac:dyDescent="0.2">
      <c r="A103" s="25" t="s">
        <v>114</v>
      </c>
      <c r="B103" s="18">
        <v>67285</v>
      </c>
      <c r="C103" s="26">
        <f t="shared" si="35"/>
        <v>15361</v>
      </c>
      <c r="D103" s="27">
        <f t="shared" si="36"/>
        <v>29.583622217086514</v>
      </c>
      <c r="E103" s="21">
        <f t="shared" si="37"/>
        <v>1</v>
      </c>
      <c r="F103" s="194"/>
      <c r="G103" s="194"/>
      <c r="H103" s="152"/>
      <c r="I103" s="21"/>
      <c r="J103" s="203">
        <v>51924</v>
      </c>
      <c r="K103" s="205">
        <v>41200.592217794539</v>
      </c>
      <c r="L103" s="205">
        <v>62647.407782205461</v>
      </c>
    </row>
    <row r="104" spans="1:14" s="10" customFormat="1" x14ac:dyDescent="0.2">
      <c r="A104" s="25" t="s">
        <v>10</v>
      </c>
      <c r="B104" s="18">
        <v>651</v>
      </c>
      <c r="C104" s="26">
        <f t="shared" si="35"/>
        <v>400</v>
      </c>
      <c r="D104" s="27">
        <f t="shared" si="36"/>
        <v>159.36254980079681</v>
      </c>
      <c r="E104" s="21">
        <v>0</v>
      </c>
      <c r="F104" s="194"/>
      <c r="G104" s="194"/>
      <c r="H104" s="152"/>
      <c r="I104" s="21"/>
      <c r="J104" s="203">
        <v>251</v>
      </c>
      <c r="K104" s="205" t="s">
        <v>164</v>
      </c>
      <c r="L104" s="205" t="s">
        <v>164</v>
      </c>
    </row>
    <row r="105" spans="1:14" x14ac:dyDescent="0.2">
      <c r="A105" s="47"/>
      <c r="B105" s="48" t="s">
        <v>242</v>
      </c>
      <c r="C105" s="49"/>
      <c r="D105" s="50"/>
      <c r="E105" s="21"/>
      <c r="F105" s="194"/>
      <c r="G105" s="194"/>
      <c r="H105" s="152"/>
      <c r="I105" s="21"/>
      <c r="J105" s="193"/>
      <c r="K105" s="203"/>
      <c r="L105" s="203"/>
    </row>
    <row r="106" spans="1:14" x14ac:dyDescent="0.2">
      <c r="A106" s="51" t="s">
        <v>53</v>
      </c>
      <c r="B106" s="52" t="s">
        <v>242</v>
      </c>
      <c r="C106" s="53"/>
      <c r="D106" s="54"/>
      <c r="E106" s="15"/>
      <c r="F106" s="195"/>
      <c r="G106" s="195"/>
      <c r="H106" s="153"/>
      <c r="I106" s="15"/>
      <c r="K106" s="191"/>
      <c r="L106" s="191"/>
    </row>
    <row r="107" spans="1:14" x14ac:dyDescent="0.2">
      <c r="A107" s="55"/>
      <c r="B107" s="56" t="s">
        <v>242</v>
      </c>
      <c r="C107" s="57"/>
      <c r="D107" s="20"/>
      <c r="E107" s="21"/>
      <c r="F107" s="194"/>
      <c r="G107" s="194"/>
      <c r="H107" s="152"/>
      <c r="I107" s="21"/>
      <c r="K107" s="39"/>
      <c r="L107" s="39"/>
    </row>
    <row r="108" spans="1:14" x14ac:dyDescent="0.2">
      <c r="A108" s="58" t="s">
        <v>35</v>
      </c>
      <c r="B108" s="56" t="s">
        <v>242</v>
      </c>
      <c r="C108" s="59"/>
      <c r="D108" s="60"/>
      <c r="E108" s="21"/>
      <c r="F108" s="194"/>
      <c r="G108" s="194"/>
      <c r="H108" s="152"/>
      <c r="I108" s="21"/>
      <c r="K108" s="39"/>
      <c r="L108" s="39"/>
    </row>
    <row r="109" spans="1:14" x14ac:dyDescent="0.2">
      <c r="A109" s="61" t="s">
        <v>28</v>
      </c>
      <c r="B109" s="62">
        <v>71.065275815984251</v>
      </c>
      <c r="C109" s="171">
        <f t="shared" ref="C109:C111" si="38">B109-J109</f>
        <v>-0.15353854390080812</v>
      </c>
      <c r="D109" s="171">
        <f t="shared" ref="D109:D111" si="39">C109/J109*100</f>
        <v>-0.21558705418057442</v>
      </c>
      <c r="E109" s="21">
        <f>IF(B109&lt;K109,-1,IF(B109&gt;L109,1,0))</f>
        <v>0</v>
      </c>
      <c r="F109" s="194"/>
      <c r="G109" s="194"/>
      <c r="H109" s="152"/>
      <c r="I109" s="21"/>
      <c r="J109" s="175">
        <v>71.218814359885059</v>
      </c>
      <c r="K109" s="63">
        <v>69.607984013561904</v>
      </c>
      <c r="L109" s="63">
        <v>72.829644706208214</v>
      </c>
    </row>
    <row r="110" spans="1:14" ht="12.75" x14ac:dyDescent="0.2">
      <c r="A110" s="61" t="s">
        <v>140</v>
      </c>
      <c r="B110" s="62">
        <v>64.563429049361162</v>
      </c>
      <c r="C110" s="50">
        <f>B110-J110</f>
        <v>3.1173279480748874</v>
      </c>
      <c r="D110" s="50">
        <f t="shared" si="39"/>
        <v>5.0732721722023655</v>
      </c>
      <c r="E110" s="21">
        <f>IF(B110&lt;K110,-1,IF(B110&gt;L110,1,0))</f>
        <v>1</v>
      </c>
      <c r="F110" s="194"/>
      <c r="G110" s="194"/>
      <c r="H110" s="152"/>
      <c r="I110" s="21"/>
      <c r="J110" s="175">
        <v>61.446101101286274</v>
      </c>
      <c r="K110" s="63">
        <v>59.565000321023888</v>
      </c>
      <c r="L110" s="63">
        <v>63.327201881548667</v>
      </c>
    </row>
    <row r="111" spans="1:14" x14ac:dyDescent="0.2">
      <c r="A111" s="61" t="s">
        <v>37</v>
      </c>
      <c r="B111" s="62">
        <v>28.934724184015749</v>
      </c>
      <c r="C111" s="171">
        <f t="shared" si="38"/>
        <v>0.15353854390081167</v>
      </c>
      <c r="D111" s="171">
        <f t="shared" si="39"/>
        <v>0.53346844643818681</v>
      </c>
      <c r="E111" s="21">
        <f>IF(B111&lt;K111,-1,IF(B111&gt;L111,1,0))</f>
        <v>0</v>
      </c>
      <c r="F111" s="194"/>
      <c r="G111" s="194"/>
      <c r="H111" s="152"/>
      <c r="I111" s="21"/>
      <c r="J111" s="175">
        <v>28.781185640114938</v>
      </c>
      <c r="K111" s="63">
        <v>27.170355293791786</v>
      </c>
      <c r="L111" s="63">
        <v>30.392015986438086</v>
      </c>
      <c r="N111" s="170"/>
    </row>
    <row r="112" spans="1:14" x14ac:dyDescent="0.2">
      <c r="A112" s="64"/>
      <c r="B112" s="62" t="s">
        <v>242</v>
      </c>
      <c r="C112" s="50"/>
      <c r="D112" s="50"/>
      <c r="E112" s="21"/>
      <c r="F112" s="194"/>
      <c r="G112" s="194"/>
      <c r="H112" s="152"/>
      <c r="I112" s="21"/>
    </row>
    <row r="113" spans="1:33" x14ac:dyDescent="0.2">
      <c r="A113" s="58" t="s">
        <v>36</v>
      </c>
      <c r="B113" s="59" t="s">
        <v>242</v>
      </c>
      <c r="C113" s="60"/>
      <c r="D113" s="60"/>
      <c r="E113" s="21"/>
      <c r="F113" s="194"/>
      <c r="G113" s="194"/>
      <c r="H113" s="152"/>
      <c r="I113" s="21"/>
    </row>
    <row r="114" spans="1:33" ht="12.75" x14ac:dyDescent="0.2">
      <c r="A114" s="61" t="s">
        <v>141</v>
      </c>
      <c r="B114" s="62">
        <v>9.1491191611764258</v>
      </c>
      <c r="C114" s="50">
        <f t="shared" ref="C114:C115" si="40">B114-J114</f>
        <v>-4.5729756903539851</v>
      </c>
      <c r="D114" s="50">
        <f t="shared" ref="D114:D115" si="41">C114/J114*100</f>
        <v>-33.325638248623285</v>
      </c>
      <c r="E114" s="21">
        <f>IF(B114&lt;K114,-1,IF(B114&gt;L114,1,0))</f>
        <v>-1</v>
      </c>
      <c r="F114" s="194"/>
      <c r="G114" s="194"/>
      <c r="H114" s="152"/>
      <c r="I114" s="21"/>
      <c r="J114" s="175">
        <v>13.722094851530411</v>
      </c>
      <c r="K114" s="63">
        <v>11.936931611316288</v>
      </c>
      <c r="L114" s="63">
        <v>15.507258091744536</v>
      </c>
      <c r="N114" s="68"/>
    </row>
    <row r="115" spans="1:33" ht="12.75" x14ac:dyDescent="0.2">
      <c r="A115" s="61" t="s">
        <v>216</v>
      </c>
      <c r="B115" s="62">
        <v>17.337017726512681</v>
      </c>
      <c r="C115" s="50">
        <f t="shared" si="40"/>
        <v>-5.3377206248411042</v>
      </c>
      <c r="D115" s="50">
        <f t="shared" si="41"/>
        <v>-23.540384643611194</v>
      </c>
      <c r="E115" s="21">
        <f>IF(B115&lt;K115,-1,IF(B115&gt;L115,1,0))</f>
        <v>-1</v>
      </c>
      <c r="F115" s="194"/>
      <c r="G115" s="194"/>
      <c r="H115" s="152"/>
      <c r="I115" s="21"/>
      <c r="J115" s="175">
        <v>22.674738351353785</v>
      </c>
      <c r="K115" s="63">
        <v>20.517926503308381</v>
      </c>
      <c r="L115" s="63">
        <v>24.831550199399189</v>
      </c>
    </row>
    <row r="116" spans="1:33" x14ac:dyDescent="0.2">
      <c r="A116" s="64"/>
      <c r="B116" s="62" t="s">
        <v>242</v>
      </c>
      <c r="C116" s="50"/>
      <c r="D116" s="50"/>
      <c r="E116" s="21"/>
      <c r="F116" s="194"/>
      <c r="G116" s="194"/>
      <c r="H116" s="152"/>
      <c r="I116" s="21"/>
    </row>
    <row r="117" spans="1:33" x14ac:dyDescent="0.2">
      <c r="A117" s="58" t="s">
        <v>52</v>
      </c>
      <c r="B117" s="59" t="s">
        <v>242</v>
      </c>
      <c r="C117" s="171"/>
      <c r="D117" s="171"/>
      <c r="E117" s="21"/>
      <c r="F117" s="194"/>
      <c r="G117" s="194"/>
      <c r="H117" s="152"/>
      <c r="I117" s="21"/>
    </row>
    <row r="118" spans="1:33" ht="12.75" x14ac:dyDescent="0.2">
      <c r="A118" s="61" t="s">
        <v>217</v>
      </c>
      <c r="B118" s="62">
        <v>70.624333783265541</v>
      </c>
      <c r="C118" s="171">
        <f t="shared" ref="C118:C120" si="42">B118-J118</f>
        <v>-2.427720615347198</v>
      </c>
      <c r="D118" s="171">
        <f t="shared" ref="D118:D120" si="43">C118/J118*100</f>
        <v>-3.3232749377590403</v>
      </c>
      <c r="E118" s="21">
        <f>IF(B118&lt;K118,-1,IF(B118&gt;L118,1,0))</f>
        <v>-1</v>
      </c>
      <c r="F118" s="194"/>
      <c r="G118" s="194"/>
      <c r="H118" s="152"/>
      <c r="I118" s="21"/>
      <c r="J118" s="175">
        <v>73.052054398612739</v>
      </c>
      <c r="K118" s="63">
        <v>70.952116268622305</v>
      </c>
      <c r="L118" s="63">
        <v>75.151992528603174</v>
      </c>
      <c r="N118" s="172"/>
    </row>
    <row r="119" spans="1:33" x14ac:dyDescent="0.2">
      <c r="A119" s="61" t="s">
        <v>73</v>
      </c>
      <c r="B119" s="62">
        <v>7.6986722470339206</v>
      </c>
      <c r="C119" s="50">
        <f t="shared" si="42"/>
        <v>-6.0432394114172929</v>
      </c>
      <c r="D119" s="50">
        <f t="shared" si="43"/>
        <v>-43.976701070558313</v>
      </c>
      <c r="E119" s="21">
        <f>IF(B119&lt;K119,-1,IF(B119&gt;L119,1,0))</f>
        <v>-1</v>
      </c>
      <c r="F119" s="194"/>
      <c r="G119" s="194"/>
      <c r="H119" s="152"/>
      <c r="I119" s="21"/>
      <c r="J119" s="175">
        <v>13.741911658451214</v>
      </c>
      <c r="K119" s="175">
        <v>12.09306095890976</v>
      </c>
      <c r="L119" s="175">
        <v>15.390762357992669</v>
      </c>
      <c r="M119" s="66"/>
    </row>
    <row r="120" spans="1:33" s="249" customFormat="1" ht="12.75" x14ac:dyDescent="0.2">
      <c r="A120" s="333" t="s">
        <v>238</v>
      </c>
      <c r="B120" s="62">
        <v>44.283143244524567</v>
      </c>
      <c r="C120" s="50">
        <f t="shared" si="42"/>
        <v>44.283143244524567</v>
      </c>
      <c r="D120" s="50" t="e">
        <f t="shared" si="43"/>
        <v>#DIV/0!</v>
      </c>
      <c r="E120" s="21">
        <f t="shared" ref="E120" si="44">IF(B120&lt;K120,-1,IF(B120&gt;L120,1,0))</f>
        <v>1</v>
      </c>
      <c r="F120" s="194"/>
      <c r="G120" s="194"/>
      <c r="H120" s="152"/>
      <c r="I120" s="21"/>
      <c r="J120" s="175"/>
      <c r="K120" s="175"/>
      <c r="L120" s="175"/>
      <c r="M120" s="66"/>
    </row>
    <row r="121" spans="1:33" x14ac:dyDescent="0.2">
      <c r="A121" s="61"/>
      <c r="B121" s="62"/>
      <c r="C121" s="50"/>
      <c r="D121" s="50"/>
      <c r="E121" s="65"/>
      <c r="F121" s="199"/>
      <c r="G121" s="199"/>
      <c r="H121" s="152"/>
      <c r="I121" s="65"/>
      <c r="K121" s="63"/>
      <c r="L121" s="63"/>
      <c r="M121" s="66"/>
    </row>
    <row r="122" spans="1:33" s="34" customFormat="1" x14ac:dyDescent="0.2">
      <c r="A122" s="58" t="s">
        <v>115</v>
      </c>
      <c r="B122" s="62" t="s">
        <v>242</v>
      </c>
      <c r="C122" s="50"/>
      <c r="D122" s="50"/>
      <c r="E122" s="65"/>
      <c r="F122" s="199"/>
      <c r="G122" s="199"/>
      <c r="H122" s="152"/>
      <c r="I122" s="65"/>
      <c r="J122" s="33"/>
      <c r="K122" s="63"/>
      <c r="L122" s="63"/>
      <c r="M122" s="125"/>
    </row>
    <row r="123" spans="1:33" s="34" customFormat="1" ht="13.5" thickBot="1" x14ac:dyDescent="0.25">
      <c r="A123" s="61" t="s">
        <v>239</v>
      </c>
      <c r="B123" s="62">
        <v>9.5854899292120077</v>
      </c>
      <c r="C123" s="50">
        <f>B123-J123</f>
        <v>-4.814771758785529</v>
      </c>
      <c r="D123" s="50">
        <f>C123/J123*100</f>
        <v>-33.43530737916096</v>
      </c>
      <c r="E123" s="65">
        <f>IF(B123&lt;K123,-1,IF(B123&gt;L123,1,0))</f>
        <v>-1</v>
      </c>
      <c r="F123" s="199"/>
      <c r="G123" s="199"/>
      <c r="H123" s="152"/>
      <c r="I123" s="65"/>
      <c r="J123" s="250">
        <v>14.400261687997537</v>
      </c>
      <c r="K123" s="63">
        <v>12.643415412677713</v>
      </c>
      <c r="L123" s="63">
        <v>16.157107963317362</v>
      </c>
      <c r="M123" s="125"/>
    </row>
    <row r="124" spans="1:33" ht="12.75" x14ac:dyDescent="0.2">
      <c r="A124" s="345" t="s">
        <v>142</v>
      </c>
      <c r="B124" s="345"/>
      <c r="C124" s="345"/>
      <c r="D124" s="345"/>
      <c r="E124" s="345"/>
      <c r="F124" s="236"/>
      <c r="G124" s="236"/>
      <c r="H124" s="156"/>
      <c r="I124" s="236"/>
      <c r="J124" s="251"/>
      <c r="K124" s="251"/>
      <c r="L124" s="251"/>
      <c r="M124" s="123"/>
      <c r="N124" s="123"/>
      <c r="O124" s="123"/>
      <c r="P124" s="123"/>
      <c r="Q124" s="123"/>
      <c r="R124" s="123"/>
      <c r="S124" s="123"/>
      <c r="T124" s="123"/>
      <c r="U124" s="123"/>
      <c r="V124" s="123"/>
      <c r="W124" s="123"/>
      <c r="X124" s="123"/>
      <c r="Y124" s="123"/>
      <c r="Z124" s="123"/>
      <c r="AA124" s="123"/>
      <c r="AB124" s="123"/>
      <c r="AC124" s="123"/>
      <c r="AD124" s="123"/>
      <c r="AE124" s="123"/>
      <c r="AF124" s="123"/>
      <c r="AG124" s="123"/>
    </row>
    <row r="125" spans="1:33" ht="12.75" x14ac:dyDescent="0.2">
      <c r="A125" s="346" t="s">
        <v>143</v>
      </c>
      <c r="B125" s="346"/>
      <c r="C125" s="346"/>
      <c r="D125" s="346"/>
      <c r="E125" s="346"/>
      <c r="F125" s="236"/>
      <c r="G125" s="236"/>
      <c r="H125" s="156"/>
      <c r="I125" s="236"/>
      <c r="J125" s="123"/>
      <c r="K125" s="123"/>
      <c r="L125" s="123"/>
      <c r="M125" s="123"/>
      <c r="N125" s="123"/>
      <c r="O125" s="123"/>
      <c r="P125" s="123"/>
      <c r="Q125" s="123"/>
      <c r="R125" s="123"/>
      <c r="S125" s="123"/>
      <c r="T125" s="123"/>
      <c r="U125" s="123"/>
      <c r="V125" s="123"/>
      <c r="W125" s="123"/>
      <c r="X125" s="123"/>
      <c r="Y125" s="123"/>
      <c r="Z125" s="123"/>
      <c r="AA125" s="123"/>
      <c r="AB125" s="123"/>
      <c r="AC125" s="123"/>
      <c r="AD125" s="123"/>
      <c r="AE125" s="123"/>
      <c r="AF125" s="123"/>
      <c r="AG125" s="123"/>
    </row>
    <row r="126" spans="1:33" ht="12.75" x14ac:dyDescent="0.2">
      <c r="A126" s="346" t="s">
        <v>144</v>
      </c>
      <c r="B126" s="346"/>
      <c r="C126" s="346"/>
      <c r="D126" s="346"/>
      <c r="E126" s="346"/>
      <c r="F126" s="236"/>
      <c r="G126" s="236"/>
      <c r="H126" s="156"/>
      <c r="I126" s="236"/>
      <c r="J126" s="123"/>
      <c r="K126" s="123"/>
      <c r="L126" s="123"/>
      <c r="M126" s="123"/>
      <c r="N126" s="123"/>
      <c r="O126" s="123"/>
      <c r="P126" s="123"/>
      <c r="Q126" s="123"/>
      <c r="R126" s="123"/>
      <c r="S126" s="123"/>
      <c r="T126" s="123"/>
      <c r="U126" s="123"/>
      <c r="V126" s="123"/>
      <c r="W126" s="123"/>
      <c r="X126" s="123"/>
      <c r="Y126" s="123"/>
      <c r="Z126" s="123"/>
      <c r="AA126" s="123"/>
      <c r="AB126" s="123"/>
      <c r="AC126" s="123"/>
      <c r="AD126" s="123"/>
      <c r="AE126" s="123"/>
      <c r="AF126" s="123"/>
      <c r="AG126" s="123"/>
    </row>
    <row r="127" spans="1:33" ht="12.75" x14ac:dyDescent="0.2">
      <c r="A127" s="346" t="s">
        <v>145</v>
      </c>
      <c r="B127" s="346"/>
      <c r="C127" s="346"/>
      <c r="D127" s="346"/>
      <c r="E127" s="346"/>
      <c r="F127" s="236"/>
      <c r="G127" s="236"/>
      <c r="H127" s="156"/>
      <c r="I127" s="236"/>
      <c r="J127" s="123"/>
      <c r="K127" s="123"/>
      <c r="L127" s="123"/>
      <c r="M127" s="123"/>
      <c r="N127" s="123"/>
      <c r="O127" s="123"/>
      <c r="P127" s="123"/>
      <c r="Q127" s="123"/>
      <c r="R127" s="123"/>
      <c r="S127" s="123"/>
      <c r="T127" s="123"/>
      <c r="U127" s="123"/>
      <c r="V127" s="123"/>
      <c r="W127" s="123"/>
      <c r="X127" s="123"/>
      <c r="Y127" s="123"/>
      <c r="Z127" s="123"/>
      <c r="AA127" s="123"/>
      <c r="AB127" s="123"/>
      <c r="AC127" s="123"/>
      <c r="AD127" s="123"/>
      <c r="AE127" s="123"/>
      <c r="AF127" s="123"/>
      <c r="AG127" s="123"/>
    </row>
    <row r="128" spans="1:33" ht="12.75" x14ac:dyDescent="0.2">
      <c r="A128" s="346" t="s">
        <v>165</v>
      </c>
      <c r="B128" s="346"/>
      <c r="C128" s="346"/>
      <c r="D128" s="346"/>
      <c r="E128" s="346"/>
      <c r="F128" s="236"/>
      <c r="G128" s="236"/>
      <c r="H128" s="156"/>
      <c r="I128" s="236"/>
      <c r="J128" s="123"/>
      <c r="K128" s="123"/>
      <c r="L128" s="123"/>
      <c r="M128" s="123"/>
      <c r="N128" s="123"/>
      <c r="O128" s="123"/>
      <c r="P128" s="123"/>
      <c r="Q128" s="123"/>
      <c r="R128" s="123"/>
      <c r="S128" s="123"/>
      <c r="T128" s="123"/>
      <c r="U128" s="123"/>
      <c r="V128" s="123"/>
      <c r="W128" s="123"/>
      <c r="X128" s="123"/>
      <c r="Y128" s="123"/>
      <c r="Z128" s="123"/>
      <c r="AA128" s="123"/>
      <c r="AB128" s="123"/>
      <c r="AC128" s="123"/>
      <c r="AD128" s="123"/>
      <c r="AE128" s="123"/>
      <c r="AF128" s="123"/>
      <c r="AG128" s="123"/>
    </row>
    <row r="129" spans="1:33" ht="12.75" x14ac:dyDescent="0.2">
      <c r="A129" s="346" t="s">
        <v>146</v>
      </c>
      <c r="B129" s="346"/>
      <c r="C129" s="346"/>
      <c r="D129" s="346"/>
      <c r="E129" s="346"/>
      <c r="F129" s="236"/>
      <c r="G129" s="236"/>
      <c r="H129" s="156"/>
      <c r="I129" s="236"/>
      <c r="J129" s="123"/>
      <c r="K129" s="123"/>
      <c r="L129" s="123"/>
      <c r="M129" s="123"/>
      <c r="N129" s="123"/>
      <c r="O129" s="123"/>
      <c r="P129" s="123"/>
      <c r="Q129" s="123"/>
      <c r="R129" s="123"/>
      <c r="S129" s="123"/>
      <c r="T129" s="123"/>
      <c r="U129" s="123"/>
      <c r="V129" s="123"/>
      <c r="W129" s="123"/>
      <c r="X129" s="123"/>
      <c r="Y129" s="123"/>
      <c r="Z129" s="123"/>
      <c r="AA129" s="123"/>
      <c r="AB129" s="123"/>
      <c r="AC129" s="123"/>
      <c r="AD129" s="123"/>
      <c r="AE129" s="123"/>
      <c r="AF129" s="123"/>
      <c r="AG129" s="123"/>
    </row>
    <row r="130" spans="1:33" ht="12.75" x14ac:dyDescent="0.2">
      <c r="A130" s="346" t="s">
        <v>147</v>
      </c>
      <c r="B130" s="346"/>
      <c r="C130" s="346"/>
      <c r="D130" s="346"/>
      <c r="E130" s="346"/>
      <c r="F130" s="236"/>
      <c r="G130" s="236"/>
      <c r="H130" s="156"/>
      <c r="I130" s="236"/>
      <c r="J130" s="123"/>
      <c r="K130" s="123"/>
      <c r="L130" s="123"/>
      <c r="M130" s="123"/>
      <c r="N130" s="123"/>
      <c r="O130" s="123"/>
      <c r="P130" s="123"/>
      <c r="Q130" s="123"/>
      <c r="R130" s="123"/>
      <c r="S130" s="123"/>
      <c r="T130" s="123"/>
      <c r="U130" s="123"/>
      <c r="V130" s="123"/>
      <c r="W130" s="123"/>
      <c r="X130" s="123"/>
      <c r="Y130" s="123"/>
      <c r="Z130" s="123"/>
      <c r="AA130" s="123"/>
      <c r="AB130" s="123"/>
      <c r="AC130" s="123"/>
      <c r="AD130" s="123"/>
      <c r="AE130" s="123"/>
      <c r="AF130" s="123"/>
      <c r="AG130" s="123"/>
    </row>
    <row r="131" spans="1:33" ht="12.75" x14ac:dyDescent="0.2">
      <c r="A131" s="346" t="s">
        <v>148</v>
      </c>
      <c r="B131" s="346"/>
      <c r="C131" s="346"/>
      <c r="D131" s="346"/>
      <c r="E131" s="346"/>
      <c r="F131" s="236"/>
      <c r="G131" s="236"/>
      <c r="H131" s="156"/>
      <c r="I131" s="236"/>
      <c r="J131" s="123"/>
      <c r="K131" s="123"/>
      <c r="L131" s="123"/>
      <c r="M131" s="123"/>
      <c r="N131" s="123"/>
      <c r="O131" s="123"/>
      <c r="P131" s="123"/>
      <c r="Q131" s="123"/>
      <c r="R131" s="123"/>
      <c r="S131" s="123"/>
      <c r="T131" s="123"/>
      <c r="U131" s="123"/>
      <c r="V131" s="123"/>
      <c r="W131" s="123"/>
      <c r="X131" s="123"/>
      <c r="Y131" s="123"/>
      <c r="Z131" s="123"/>
      <c r="AA131" s="123"/>
      <c r="AB131" s="123"/>
      <c r="AC131" s="123"/>
      <c r="AD131" s="123"/>
      <c r="AE131" s="123"/>
      <c r="AF131" s="123"/>
      <c r="AG131" s="123"/>
    </row>
    <row r="132" spans="1:33" ht="12.75" x14ac:dyDescent="0.2">
      <c r="A132" s="346" t="s">
        <v>149</v>
      </c>
      <c r="B132" s="346"/>
      <c r="C132" s="346"/>
      <c r="D132" s="346"/>
      <c r="E132" s="346"/>
      <c r="F132" s="236"/>
      <c r="G132" s="236"/>
      <c r="H132" s="156"/>
      <c r="I132" s="236"/>
      <c r="J132" s="123"/>
      <c r="K132" s="123"/>
      <c r="L132" s="123"/>
      <c r="M132" s="123"/>
      <c r="N132" s="123"/>
      <c r="O132" s="123"/>
      <c r="P132" s="123"/>
      <c r="Q132" s="123"/>
      <c r="R132" s="123"/>
      <c r="S132" s="123"/>
      <c r="T132" s="123"/>
      <c r="U132" s="123"/>
      <c r="V132" s="123"/>
      <c r="W132" s="123"/>
      <c r="X132" s="123"/>
      <c r="Y132" s="123"/>
      <c r="Z132" s="123"/>
      <c r="AA132" s="123"/>
      <c r="AB132" s="123"/>
      <c r="AC132" s="123"/>
      <c r="AD132" s="123"/>
      <c r="AE132" s="123"/>
      <c r="AF132" s="123"/>
      <c r="AG132" s="123"/>
    </row>
    <row r="133" spans="1:33" ht="12.75" x14ac:dyDescent="0.2">
      <c r="A133" s="346" t="s">
        <v>150</v>
      </c>
      <c r="B133" s="346"/>
      <c r="C133" s="346"/>
      <c r="D133" s="346"/>
      <c r="E133" s="346"/>
      <c r="F133" s="236"/>
      <c r="G133" s="236"/>
      <c r="H133" s="156"/>
      <c r="I133" s="236"/>
      <c r="J133" s="123"/>
      <c r="K133" s="123"/>
      <c r="L133" s="123"/>
      <c r="M133" s="123"/>
      <c r="N133" s="123"/>
      <c r="O133" s="123"/>
      <c r="P133" s="123"/>
      <c r="Q133" s="123"/>
      <c r="R133" s="123"/>
      <c r="S133" s="123"/>
      <c r="T133" s="123"/>
      <c r="U133" s="123"/>
      <c r="V133" s="123"/>
      <c r="W133" s="123"/>
      <c r="X133" s="123"/>
      <c r="Y133" s="123"/>
      <c r="Z133" s="123"/>
      <c r="AA133" s="123"/>
      <c r="AB133" s="123"/>
      <c r="AC133" s="123"/>
      <c r="AD133" s="123"/>
      <c r="AE133" s="123"/>
      <c r="AF133" s="123"/>
      <c r="AG133" s="123"/>
    </row>
    <row r="134" spans="1:33" ht="12.75" x14ac:dyDescent="0.2">
      <c r="A134" s="346" t="s">
        <v>151</v>
      </c>
      <c r="B134" s="346"/>
      <c r="C134" s="346"/>
      <c r="D134" s="346"/>
      <c r="E134" s="346"/>
      <c r="F134" s="236"/>
      <c r="G134" s="236"/>
      <c r="H134" s="156"/>
      <c r="I134" s="236"/>
      <c r="J134" s="123"/>
      <c r="K134" s="123"/>
      <c r="L134" s="123"/>
      <c r="M134" s="123"/>
      <c r="N134" s="123"/>
      <c r="O134" s="123"/>
      <c r="P134" s="123"/>
      <c r="Q134" s="123"/>
      <c r="R134" s="123"/>
      <c r="S134" s="123"/>
      <c r="T134" s="123"/>
      <c r="U134" s="123"/>
      <c r="V134" s="123"/>
      <c r="W134" s="123"/>
      <c r="X134" s="123"/>
      <c r="Y134" s="123"/>
      <c r="Z134" s="123"/>
      <c r="AA134" s="123"/>
      <c r="AB134" s="123"/>
      <c r="AC134" s="123"/>
      <c r="AD134" s="123"/>
      <c r="AE134" s="123"/>
      <c r="AF134" s="123"/>
      <c r="AG134" s="123"/>
    </row>
    <row r="135" spans="1:33" ht="12.75" x14ac:dyDescent="0.2">
      <c r="A135" s="346" t="s">
        <v>152</v>
      </c>
      <c r="B135" s="346"/>
      <c r="C135" s="346"/>
      <c r="D135" s="346"/>
      <c r="E135" s="346"/>
      <c r="F135" s="236"/>
      <c r="G135" s="236"/>
      <c r="H135" s="156"/>
      <c r="I135" s="236"/>
      <c r="J135" s="123"/>
      <c r="K135" s="123"/>
      <c r="L135" s="123"/>
      <c r="M135" s="123"/>
      <c r="N135" s="123"/>
      <c r="O135" s="123"/>
      <c r="P135" s="123"/>
      <c r="Q135" s="123"/>
      <c r="R135" s="123"/>
      <c r="S135" s="123"/>
      <c r="T135" s="123"/>
      <c r="U135" s="123"/>
      <c r="V135" s="123"/>
      <c r="W135" s="123"/>
      <c r="X135" s="123"/>
      <c r="Y135" s="123"/>
      <c r="Z135" s="123"/>
      <c r="AA135" s="123"/>
      <c r="AB135" s="123"/>
      <c r="AC135" s="123"/>
      <c r="AD135" s="123"/>
      <c r="AE135" s="123"/>
      <c r="AF135" s="123"/>
      <c r="AG135" s="123"/>
    </row>
    <row r="136" spans="1:33" ht="12.75" customHeight="1" x14ac:dyDescent="0.2">
      <c r="A136" s="346" t="s">
        <v>225</v>
      </c>
      <c r="B136" s="346"/>
      <c r="C136" s="346"/>
      <c r="D136" s="346"/>
      <c r="E136" s="346"/>
      <c r="F136" s="236"/>
      <c r="G136" s="236"/>
      <c r="H136" s="156"/>
      <c r="I136" s="236"/>
      <c r="J136" s="123"/>
      <c r="K136" s="123"/>
      <c r="L136" s="123"/>
      <c r="M136" s="123"/>
      <c r="N136" s="123"/>
      <c r="O136" s="123"/>
      <c r="P136" s="123"/>
      <c r="Q136" s="123"/>
      <c r="R136" s="123"/>
      <c r="S136" s="123"/>
      <c r="T136" s="123"/>
      <c r="U136" s="123"/>
      <c r="V136" s="123"/>
      <c r="W136" s="123"/>
      <c r="X136" s="123"/>
      <c r="Y136" s="123"/>
      <c r="Z136" s="123"/>
      <c r="AA136" s="123"/>
      <c r="AB136" s="123"/>
      <c r="AC136" s="123"/>
      <c r="AD136" s="123"/>
      <c r="AE136" s="123"/>
      <c r="AF136" s="123"/>
      <c r="AG136" s="123"/>
    </row>
    <row r="137" spans="1:33" ht="12.75" x14ac:dyDescent="0.2">
      <c r="A137" s="346" t="s">
        <v>218</v>
      </c>
      <c r="B137" s="346"/>
      <c r="C137" s="346"/>
      <c r="D137" s="346"/>
      <c r="E137" s="346"/>
      <c r="F137" s="236"/>
      <c r="G137" s="236"/>
      <c r="H137" s="156"/>
      <c r="I137" s="236"/>
      <c r="J137" s="123"/>
      <c r="K137" s="123"/>
      <c r="L137" s="123"/>
      <c r="M137" s="123"/>
      <c r="N137" s="123"/>
      <c r="O137" s="123"/>
      <c r="P137" s="123"/>
      <c r="Q137" s="123"/>
      <c r="R137" s="123"/>
      <c r="S137" s="123"/>
      <c r="T137" s="123"/>
      <c r="U137" s="123"/>
      <c r="V137" s="123"/>
      <c r="W137" s="123"/>
      <c r="X137" s="123"/>
      <c r="Y137" s="123"/>
      <c r="Z137" s="123"/>
      <c r="AA137" s="123"/>
      <c r="AB137" s="123"/>
      <c r="AC137" s="123"/>
      <c r="AD137" s="123"/>
      <c r="AE137" s="123"/>
      <c r="AF137" s="123"/>
      <c r="AG137" s="123"/>
    </row>
    <row r="138" spans="1:33" s="257" customFormat="1" ht="12.75" x14ac:dyDescent="0.2">
      <c r="A138" s="346" t="s">
        <v>241</v>
      </c>
      <c r="B138" s="346"/>
      <c r="C138" s="346"/>
      <c r="D138" s="346"/>
      <c r="E138" s="346"/>
      <c r="F138" s="256"/>
      <c r="G138" s="256"/>
      <c r="H138" s="156"/>
      <c r="I138" s="256"/>
      <c r="J138" s="123"/>
      <c r="K138" s="123"/>
      <c r="L138" s="123"/>
      <c r="M138" s="123"/>
      <c r="N138" s="123"/>
      <c r="O138" s="123"/>
      <c r="P138" s="123"/>
      <c r="Q138" s="123"/>
      <c r="R138" s="123"/>
      <c r="S138" s="123"/>
      <c r="T138" s="123"/>
      <c r="U138" s="123"/>
      <c r="V138" s="123"/>
      <c r="W138" s="123"/>
      <c r="X138" s="123"/>
      <c r="Y138" s="123"/>
      <c r="Z138" s="123"/>
      <c r="AA138" s="123"/>
      <c r="AB138" s="123"/>
      <c r="AC138" s="123"/>
      <c r="AD138" s="123"/>
      <c r="AE138" s="123"/>
      <c r="AF138" s="123"/>
      <c r="AG138" s="123"/>
    </row>
    <row r="139" spans="1:33" ht="12.75" x14ac:dyDescent="0.2">
      <c r="A139" s="350" t="s">
        <v>240</v>
      </c>
      <c r="B139" s="350"/>
      <c r="C139" s="350"/>
      <c r="D139" s="350"/>
      <c r="E139" s="350"/>
      <c r="F139" s="236"/>
      <c r="G139" s="236"/>
      <c r="H139" s="156"/>
      <c r="I139" s="236"/>
      <c r="J139" s="123"/>
      <c r="K139" s="123"/>
      <c r="L139" s="123"/>
      <c r="M139" s="123"/>
      <c r="N139" s="123"/>
      <c r="O139" s="123"/>
      <c r="P139" s="123"/>
      <c r="Q139" s="123"/>
      <c r="R139" s="123"/>
      <c r="S139" s="123"/>
      <c r="T139" s="123"/>
      <c r="U139" s="123"/>
      <c r="V139" s="123"/>
      <c r="W139" s="123"/>
      <c r="X139" s="123"/>
      <c r="Y139" s="123"/>
      <c r="Z139" s="123"/>
      <c r="AA139" s="123"/>
      <c r="AB139" s="123"/>
      <c r="AC139" s="123"/>
      <c r="AD139" s="123"/>
      <c r="AE139" s="123"/>
      <c r="AF139" s="123"/>
      <c r="AG139" s="123"/>
    </row>
    <row r="140" spans="1:33" ht="12.75" x14ac:dyDescent="0.2">
      <c r="A140" s="346" t="s">
        <v>153</v>
      </c>
      <c r="B140" s="346"/>
      <c r="C140" s="346"/>
      <c r="D140" s="346"/>
      <c r="E140" s="346"/>
      <c r="F140" s="236"/>
      <c r="G140" s="236"/>
      <c r="H140" s="156"/>
      <c r="I140" s="236"/>
      <c r="J140" s="123"/>
      <c r="K140" s="123"/>
      <c r="L140" s="123"/>
      <c r="M140" s="123"/>
      <c r="N140" s="123"/>
      <c r="O140" s="123"/>
      <c r="P140" s="123"/>
      <c r="Q140" s="123"/>
      <c r="R140" s="123"/>
      <c r="S140" s="123"/>
      <c r="T140" s="123"/>
      <c r="U140" s="123"/>
      <c r="V140" s="123"/>
      <c r="W140" s="123"/>
      <c r="X140" s="123"/>
      <c r="Y140" s="123"/>
      <c r="Z140" s="123"/>
      <c r="AA140" s="123"/>
      <c r="AB140" s="123"/>
      <c r="AC140" s="123"/>
      <c r="AD140" s="123"/>
      <c r="AE140" s="123"/>
      <c r="AF140" s="123"/>
      <c r="AG140" s="123"/>
    </row>
    <row r="141" spans="1:33" ht="12.75" x14ac:dyDescent="0.2">
      <c r="A141" s="352" t="s">
        <v>259</v>
      </c>
      <c r="B141" s="352"/>
      <c r="C141" s="352"/>
      <c r="D141" s="352"/>
      <c r="E141" s="352"/>
      <c r="F141" s="238"/>
      <c r="G141" s="238"/>
      <c r="H141" s="157"/>
      <c r="I141" s="238"/>
      <c r="J141" s="124"/>
      <c r="K141" s="123"/>
      <c r="L141" s="123"/>
      <c r="M141" s="124"/>
      <c r="N141" s="124"/>
      <c r="O141" s="124"/>
      <c r="P141" s="124"/>
      <c r="Q141" s="124"/>
      <c r="R141" s="124"/>
      <c r="S141" s="124"/>
      <c r="T141" s="124"/>
      <c r="U141" s="124"/>
      <c r="V141" s="124"/>
      <c r="W141" s="124"/>
      <c r="X141" s="124"/>
      <c r="Y141" s="124"/>
      <c r="Z141" s="124"/>
      <c r="AA141" s="124"/>
      <c r="AB141" s="124"/>
      <c r="AC141" s="124"/>
      <c r="AD141" s="124"/>
      <c r="AE141" s="124"/>
      <c r="AF141" s="124"/>
      <c r="AG141" s="124"/>
    </row>
    <row r="142" spans="1:33" ht="11.25" hidden="1" customHeight="1" x14ac:dyDescent="0.2">
      <c r="A142" s="351" t="s">
        <v>154</v>
      </c>
      <c r="B142" s="351"/>
      <c r="C142" s="351"/>
      <c r="D142" s="351"/>
      <c r="E142" s="351"/>
      <c r="F142" s="351"/>
      <c r="G142" s="351"/>
      <c r="H142" s="351"/>
      <c r="I142" s="351"/>
      <c r="J142" s="351"/>
      <c r="K142" s="351"/>
      <c r="L142" s="351"/>
      <c r="M142" s="351"/>
      <c r="N142" s="351"/>
      <c r="O142" s="351"/>
      <c r="P142" s="351"/>
      <c r="Q142" s="351"/>
      <c r="R142" s="351"/>
      <c r="S142" s="351"/>
      <c r="T142" s="351"/>
      <c r="U142" s="351"/>
      <c r="V142" s="351"/>
      <c r="W142" s="351"/>
      <c r="X142" s="351"/>
      <c r="Y142" s="351"/>
      <c r="Z142" s="351"/>
      <c r="AA142" s="351"/>
      <c r="AB142" s="351"/>
      <c r="AC142" s="351"/>
      <c r="AD142" s="351"/>
      <c r="AE142" s="351"/>
      <c r="AF142" s="351"/>
      <c r="AG142" s="351"/>
    </row>
  </sheetData>
  <mergeCells count="30">
    <mergeCell ref="A1:E1"/>
    <mergeCell ref="A2:E2"/>
    <mergeCell ref="A3:E3"/>
    <mergeCell ref="J3:L3"/>
    <mergeCell ref="A4:A5"/>
    <mergeCell ref="C4:D4"/>
    <mergeCell ref="E4:E5"/>
    <mergeCell ref="F4:G4"/>
    <mergeCell ref="H4:I4"/>
    <mergeCell ref="J4:J5"/>
    <mergeCell ref="A134:E134"/>
    <mergeCell ref="K4:L4"/>
    <mergeCell ref="A124:E124"/>
    <mergeCell ref="A125:E125"/>
    <mergeCell ref="A126:E126"/>
    <mergeCell ref="A127:E127"/>
    <mergeCell ref="A128:E128"/>
    <mergeCell ref="A129:E129"/>
    <mergeCell ref="A130:E130"/>
    <mergeCell ref="A131:E131"/>
    <mergeCell ref="A132:E132"/>
    <mergeCell ref="A133:E133"/>
    <mergeCell ref="A142:AG142"/>
    <mergeCell ref="A135:E135"/>
    <mergeCell ref="A136:E136"/>
    <mergeCell ref="A137:E137"/>
    <mergeCell ref="A139:E139"/>
    <mergeCell ref="A140:E140"/>
    <mergeCell ref="A141:E141"/>
    <mergeCell ref="A138:E138"/>
  </mergeCells>
  <conditionalFormatting sqref="A142:C142">
    <cfRule type="iconSet" priority="5">
      <iconSet iconSet="3Arrows" showValue="0">
        <cfvo type="percent" val="0"/>
        <cfvo type="percent" val="33"/>
        <cfvo type="percent" val="67"/>
      </iconSet>
    </cfRule>
  </conditionalFormatting>
  <conditionalFormatting sqref="E121:I122">
    <cfRule type="iconSet" priority="4">
      <iconSet iconSet="3Arrows" showValue="0">
        <cfvo type="percent" val="0"/>
        <cfvo type="percent" val="33"/>
        <cfvo type="percent" val="67"/>
      </iconSet>
    </cfRule>
  </conditionalFormatting>
  <conditionalFormatting sqref="F44:I46">
    <cfRule type="iconSet" priority="2">
      <iconSet iconSet="3Arrows" showValue="0">
        <cfvo type="percent" val="0"/>
        <cfvo type="percent" val="33"/>
        <cfvo type="percent" val="67"/>
      </iconSet>
    </cfRule>
  </conditionalFormatting>
  <conditionalFormatting sqref="F51:I55">
    <cfRule type="iconSet" priority="1">
      <iconSet iconSet="3Arrows" showValue="0">
        <cfvo type="percent" val="0"/>
        <cfvo type="percent" val="33"/>
        <cfvo type="percent" val="67"/>
      </iconSet>
    </cfRule>
  </conditionalFormatting>
  <conditionalFormatting sqref="H4 E123:I123 E109:I111 E99:I104 E91:I95 E86:I87 E82:I82 E57:I57 F42:I43 E38:I38 E30:I34 E26:I26 E24:G24 E22:G22 E18:I18 E7 F4 E75:I80 E118:I120 E9:E10 H9:I10 E28:E29 H28:I29 H40:I41 E20:E21 E36:E37 H36:I37 H49:I50 E63:I63 H59:I62 H65:I66 E73:E74 H73:I74 E84:E85 H84:I85 E89:E90 H89:I90 E97:E98 H97:I98 E11:I16 F67:I71 E114:I115 F47:I47 E39:E47 E58:E62 E65:E71 E49:E55">
    <cfRule type="iconSet" priority="22">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80" max="4" man="1"/>
  </rowBreak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G142"/>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7" sqref="B7:B16"/>
    </sheetView>
  </sheetViews>
  <sheetFormatPr baseColWidth="10" defaultColWidth="11.42578125" defaultRowHeight="11.25" x14ac:dyDescent="0.2"/>
  <cols>
    <col min="1" max="1" width="39" style="237" customWidth="1"/>
    <col min="2" max="4" width="9.140625" style="237" customWidth="1"/>
    <col min="5" max="5" width="19.7109375" style="1" customWidth="1"/>
    <col min="6" max="6" width="7.5703125" style="1" bestFit="1" customWidth="1"/>
    <col min="7" max="7" width="8.85546875" style="1" bestFit="1" customWidth="1"/>
    <col min="8" max="8" width="5.7109375" style="158" bestFit="1" customWidth="1"/>
    <col min="9" max="9" width="5.42578125" style="1" customWidth="1"/>
    <col min="10" max="12" width="10.42578125" style="1" bestFit="1" customWidth="1"/>
    <col min="13" max="13" width="4" style="237" bestFit="1" customWidth="1"/>
    <col min="14" max="16384" width="11.42578125" style="237"/>
  </cols>
  <sheetData>
    <row r="1" spans="1:14" x14ac:dyDescent="0.2">
      <c r="A1" s="356" t="s">
        <v>15</v>
      </c>
      <c r="B1" s="356"/>
      <c r="C1" s="356"/>
      <c r="D1" s="356"/>
      <c r="E1" s="356"/>
      <c r="F1" s="240"/>
      <c r="G1" s="240"/>
      <c r="H1" s="149"/>
      <c r="I1" s="240"/>
    </row>
    <row r="2" spans="1:14" x14ac:dyDescent="0.2">
      <c r="A2" s="356" t="s">
        <v>161</v>
      </c>
      <c r="B2" s="356"/>
      <c r="C2" s="356"/>
      <c r="D2" s="356"/>
      <c r="E2" s="356"/>
      <c r="F2" s="240"/>
      <c r="G2" s="240"/>
      <c r="H2" s="149"/>
      <c r="I2" s="240"/>
    </row>
    <row r="3" spans="1:14" ht="12" thickBot="1" x14ac:dyDescent="0.25">
      <c r="A3" s="357" t="str">
        <f>+'C1 total'!A3:E3</f>
        <v>II Trimestre 2022</v>
      </c>
      <c r="B3" s="357"/>
      <c r="C3" s="357"/>
      <c r="D3" s="357"/>
      <c r="E3" s="357"/>
      <c r="F3" s="241"/>
      <c r="G3" s="241"/>
      <c r="H3" s="149"/>
      <c r="I3" s="200"/>
      <c r="J3" s="353" t="s">
        <v>229</v>
      </c>
      <c r="K3" s="353"/>
      <c r="L3" s="353"/>
    </row>
    <row r="4" spans="1:14" s="5" customFormat="1" ht="15" customHeight="1" x14ac:dyDescent="0.2">
      <c r="A4" s="348" t="s">
        <v>16</v>
      </c>
      <c r="B4" s="3" t="str">
        <f>+'C1 total'!B4</f>
        <v>II 2022</v>
      </c>
      <c r="C4" s="347" t="s">
        <v>74</v>
      </c>
      <c r="D4" s="347"/>
      <c r="E4" s="360" t="s">
        <v>108</v>
      </c>
      <c r="F4" s="362" t="s">
        <v>200</v>
      </c>
      <c r="G4" s="362"/>
      <c r="H4" s="363" t="s">
        <v>201</v>
      </c>
      <c r="I4" s="364"/>
      <c r="J4" s="354" t="s">
        <v>227</v>
      </c>
      <c r="K4" s="358" t="s">
        <v>75</v>
      </c>
      <c r="L4" s="359"/>
    </row>
    <row r="5" spans="1:14" s="5" customFormat="1" ht="12" thickBot="1" x14ac:dyDescent="0.3">
      <c r="A5" s="349"/>
      <c r="B5" s="6" t="str">
        <f>+'C1 total'!B5</f>
        <v>Abr - Jun</v>
      </c>
      <c r="C5" s="6" t="s">
        <v>49</v>
      </c>
      <c r="D5" s="6" t="s">
        <v>48</v>
      </c>
      <c r="E5" s="361"/>
      <c r="F5" s="147"/>
      <c r="G5" s="147"/>
      <c r="H5" s="150" t="s">
        <v>228</v>
      </c>
      <c r="I5" s="147"/>
      <c r="J5" s="355"/>
      <c r="K5" s="239" t="s">
        <v>76</v>
      </c>
      <c r="L5" s="239" t="s">
        <v>77</v>
      </c>
    </row>
    <row r="6" spans="1:14" s="5" customFormat="1" x14ac:dyDescent="0.2">
      <c r="A6" s="7"/>
      <c r="B6" s="8"/>
      <c r="C6" s="8"/>
      <c r="D6" s="9"/>
      <c r="E6" s="4"/>
      <c r="F6" s="4"/>
      <c r="G6" s="4"/>
      <c r="H6" s="151"/>
      <c r="I6" s="4"/>
      <c r="J6" s="4"/>
      <c r="K6" s="39"/>
      <c r="L6" s="39"/>
    </row>
    <row r="7" spans="1:14" s="16" customFormat="1" x14ac:dyDescent="0.2">
      <c r="A7" s="11" t="s">
        <v>17</v>
      </c>
      <c r="B7" s="12">
        <v>2584247</v>
      </c>
      <c r="C7" s="13">
        <f>B7-J7</f>
        <v>26222</v>
      </c>
      <c r="D7" s="14">
        <f>C7/J7*100</f>
        <v>1.0250877141544747</v>
      </c>
      <c r="E7" s="15">
        <f>IF(B7&lt;K7,-1,IF(B7&gt;L7,1,0))</f>
        <v>0</v>
      </c>
      <c r="H7" s="229"/>
      <c r="J7" s="196">
        <v>2558025</v>
      </c>
      <c r="K7" s="202">
        <v>2470837.1942309379</v>
      </c>
      <c r="L7" s="202">
        <v>2645212.8057690621</v>
      </c>
    </row>
    <row r="8" spans="1:14" s="16" customFormat="1" x14ac:dyDescent="0.2">
      <c r="A8" s="17"/>
      <c r="B8" s="18"/>
      <c r="C8" s="19"/>
      <c r="D8" s="20"/>
      <c r="E8" s="21"/>
      <c r="F8" s="21"/>
      <c r="G8" s="21"/>
      <c r="H8" s="152"/>
      <c r="I8" s="21"/>
      <c r="J8" s="196"/>
      <c r="K8" s="203"/>
      <c r="L8" s="203"/>
    </row>
    <row r="9" spans="1:14" s="16" customFormat="1" x14ac:dyDescent="0.2">
      <c r="A9" s="23" t="s">
        <v>61</v>
      </c>
      <c r="B9" s="19">
        <v>2584247</v>
      </c>
      <c r="C9" s="24">
        <f>B9-J9</f>
        <v>26222</v>
      </c>
      <c r="D9" s="20">
        <f t="shared" ref="D9:D16" si="0">C9/J9*100</f>
        <v>1.0250877141544747</v>
      </c>
      <c r="E9" s="184">
        <f t="shared" ref="E9:E14" si="1">IF(B9&lt;K9,-1,IF(B9&gt;L9,1,0))</f>
        <v>0</v>
      </c>
      <c r="F9" s="219">
        <f>+B9-F10</f>
        <v>0</v>
      </c>
      <c r="G9" s="219">
        <f>+C9-G10</f>
        <v>0</v>
      </c>
      <c r="H9" s="187"/>
      <c r="I9" s="184"/>
      <c r="J9" s="196">
        <v>2558025</v>
      </c>
      <c r="K9" s="202">
        <v>2470837.1942309379</v>
      </c>
      <c r="L9" s="202">
        <v>2645212.8057690621</v>
      </c>
    </row>
    <row r="10" spans="1:14" x14ac:dyDescent="0.2">
      <c r="A10" s="25" t="s">
        <v>60</v>
      </c>
      <c r="B10" s="18">
        <v>542147</v>
      </c>
      <c r="C10" s="26">
        <f>B10-J10</f>
        <v>-200</v>
      </c>
      <c r="D10" s="27">
        <f t="shared" si="0"/>
        <v>-3.6876759712877551E-2</v>
      </c>
      <c r="E10" s="21">
        <f t="shared" si="1"/>
        <v>0</v>
      </c>
      <c r="F10" s="93">
        <f>SUM(B10:B16)</f>
        <v>2584247</v>
      </c>
      <c r="G10" s="93">
        <f>SUM(C10:C16)</f>
        <v>26222</v>
      </c>
      <c r="H10" s="152"/>
      <c r="I10" s="21"/>
      <c r="J10" s="193">
        <v>542347</v>
      </c>
      <c r="K10" s="193">
        <v>492688.89898175554</v>
      </c>
      <c r="L10" s="193">
        <v>592005.1010182444</v>
      </c>
      <c r="N10" s="29"/>
    </row>
    <row r="11" spans="1:14" x14ac:dyDescent="0.2">
      <c r="A11" s="25" t="s">
        <v>39</v>
      </c>
      <c r="B11" s="18">
        <v>363110</v>
      </c>
      <c r="C11" s="26">
        <f t="shared" ref="C11:C16" si="2">B11-J11</f>
        <v>8688</v>
      </c>
      <c r="D11" s="27">
        <f t="shared" si="0"/>
        <v>2.4513150989498396</v>
      </c>
      <c r="E11" s="21">
        <f t="shared" si="1"/>
        <v>0</v>
      </c>
      <c r="F11" s="194"/>
      <c r="G11" s="194"/>
      <c r="H11" s="152"/>
      <c r="I11" s="21"/>
      <c r="J11" s="193">
        <v>354422</v>
      </c>
      <c r="K11" s="193">
        <v>324150.8937263012</v>
      </c>
      <c r="L11" s="193">
        <v>384693.1062736988</v>
      </c>
      <c r="N11" s="29"/>
    </row>
    <row r="12" spans="1:14" x14ac:dyDescent="0.2">
      <c r="A12" s="25" t="s">
        <v>29</v>
      </c>
      <c r="B12" s="18">
        <v>355999</v>
      </c>
      <c r="C12" s="26">
        <f t="shared" si="2"/>
        <v>501</v>
      </c>
      <c r="D12" s="27">
        <f t="shared" si="0"/>
        <v>0.14092906289205565</v>
      </c>
      <c r="E12" s="21">
        <f t="shared" si="1"/>
        <v>0</v>
      </c>
      <c r="F12" s="194"/>
      <c r="G12" s="194"/>
      <c r="H12" s="152"/>
      <c r="I12" s="21"/>
      <c r="J12" s="193">
        <v>355498</v>
      </c>
      <c r="K12" s="193">
        <v>329354.01343982306</v>
      </c>
      <c r="L12" s="193">
        <v>381641.98656017694</v>
      </c>
      <c r="N12" s="29"/>
    </row>
    <row r="13" spans="1:14" x14ac:dyDescent="0.2">
      <c r="A13" s="25" t="s">
        <v>30</v>
      </c>
      <c r="B13" s="18">
        <v>390937</v>
      </c>
      <c r="C13" s="26">
        <f t="shared" si="2"/>
        <v>33955</v>
      </c>
      <c r="D13" s="27">
        <f>C13/J13*100</f>
        <v>9.5116840625017502</v>
      </c>
      <c r="E13" s="21">
        <f t="shared" si="1"/>
        <v>1</v>
      </c>
      <c r="F13" s="194"/>
      <c r="G13" s="194"/>
      <c r="H13" s="152"/>
      <c r="I13" s="21"/>
      <c r="J13" s="193">
        <v>356982</v>
      </c>
      <c r="K13" s="193">
        <v>328123.14945073868</v>
      </c>
      <c r="L13" s="193">
        <v>385840.85054926132</v>
      </c>
      <c r="N13" s="29"/>
    </row>
    <row r="14" spans="1:14" x14ac:dyDescent="0.2">
      <c r="A14" s="25" t="s">
        <v>31</v>
      </c>
      <c r="B14" s="18">
        <v>454526</v>
      </c>
      <c r="C14" s="26">
        <f t="shared" si="2"/>
        <v>-27417</v>
      </c>
      <c r="D14" s="27">
        <f t="shared" si="0"/>
        <v>-5.6888470213282485</v>
      </c>
      <c r="E14" s="21">
        <f t="shared" si="1"/>
        <v>0</v>
      </c>
      <c r="F14" s="194"/>
      <c r="G14" s="194"/>
      <c r="H14" s="152"/>
      <c r="I14" s="21"/>
      <c r="J14" s="193">
        <v>481943</v>
      </c>
      <c r="K14" s="193">
        <v>451342.43555363425</v>
      </c>
      <c r="L14" s="193">
        <v>512543.56444636575</v>
      </c>
      <c r="N14" s="29"/>
    </row>
    <row r="15" spans="1:14" x14ac:dyDescent="0.2">
      <c r="A15" s="25" t="s">
        <v>22</v>
      </c>
      <c r="B15" s="18">
        <v>477291</v>
      </c>
      <c r="C15" s="26">
        <f t="shared" si="2"/>
        <v>10738</v>
      </c>
      <c r="D15" s="27">
        <f t="shared" si="0"/>
        <v>2.3015605944019222</v>
      </c>
      <c r="E15" s="21">
        <v>0</v>
      </c>
      <c r="F15" s="194"/>
      <c r="G15" s="194"/>
      <c r="H15" s="152"/>
      <c r="I15" s="21"/>
      <c r="J15" s="193">
        <v>466553</v>
      </c>
      <c r="K15" s="193">
        <v>428544.89630661567</v>
      </c>
      <c r="L15" s="193">
        <v>504561.10369338433</v>
      </c>
      <c r="N15" s="29"/>
    </row>
    <row r="16" spans="1:14" x14ac:dyDescent="0.2">
      <c r="A16" s="25" t="s">
        <v>10</v>
      </c>
      <c r="B16" s="18">
        <v>237</v>
      </c>
      <c r="C16" s="26">
        <f t="shared" si="2"/>
        <v>-43</v>
      </c>
      <c r="D16" s="27">
        <f t="shared" si="0"/>
        <v>-15.357142857142858</v>
      </c>
      <c r="E16" s="21">
        <v>0</v>
      </c>
      <c r="F16" s="194"/>
      <c r="G16" s="194"/>
      <c r="H16" s="152"/>
      <c r="I16" s="21"/>
      <c r="J16" s="193">
        <v>280</v>
      </c>
      <c r="K16" s="193">
        <v>0</v>
      </c>
      <c r="L16" s="193">
        <v>600.58089647751979</v>
      </c>
      <c r="N16" s="29"/>
    </row>
    <row r="17" spans="1:13" x14ac:dyDescent="0.2">
      <c r="A17" s="30"/>
      <c r="B17" s="18" t="s">
        <v>242</v>
      </c>
      <c r="C17" s="18"/>
      <c r="D17" s="27"/>
      <c r="E17" s="21"/>
      <c r="F17" s="194"/>
      <c r="G17" s="194"/>
      <c r="H17" s="152"/>
      <c r="I17" s="21"/>
      <c r="J17" s="193"/>
      <c r="K17" s="193"/>
      <c r="L17" s="193"/>
    </row>
    <row r="18" spans="1:13" s="16" customFormat="1" x14ac:dyDescent="0.2">
      <c r="A18" s="11" t="s">
        <v>18</v>
      </c>
      <c r="B18" s="12">
        <v>2042100</v>
      </c>
      <c r="C18" s="13">
        <f>B18-J18</f>
        <v>26422</v>
      </c>
      <c r="D18" s="14">
        <f>C18/J18*100</f>
        <v>1.3108244471587227</v>
      </c>
      <c r="E18" s="15">
        <f>IF(B18&lt;K18,-1,IF(B18&gt;L18,1,0))</f>
        <v>0</v>
      </c>
      <c r="F18" s="195"/>
      <c r="G18" s="195"/>
      <c r="H18" s="153"/>
      <c r="I18" s="15"/>
      <c r="J18" s="196">
        <v>2015678</v>
      </c>
      <c r="K18" s="202">
        <v>1956133.7459872584</v>
      </c>
      <c r="L18" s="202">
        <v>2075222.2540127416</v>
      </c>
    </row>
    <row r="19" spans="1:13" s="16" customFormat="1" x14ac:dyDescent="0.2">
      <c r="A19" s="17"/>
      <c r="B19" s="19" t="s">
        <v>242</v>
      </c>
      <c r="C19" s="19"/>
      <c r="D19" s="20"/>
      <c r="E19" s="21"/>
      <c r="F19" s="194"/>
      <c r="G19" s="194"/>
      <c r="H19" s="152"/>
      <c r="I19" s="21"/>
      <c r="J19" s="196"/>
      <c r="K19" s="203"/>
      <c r="L19" s="203"/>
    </row>
    <row r="20" spans="1:13" s="16" customFormat="1" x14ac:dyDescent="0.2">
      <c r="A20" s="23" t="s">
        <v>19</v>
      </c>
      <c r="B20" s="19">
        <v>980746</v>
      </c>
      <c r="C20" s="24">
        <f t="shared" ref="C20:C22" si="3">B20-J20</f>
        <v>20912</v>
      </c>
      <c r="D20" s="20">
        <f t="shared" ref="D20:D21" si="4">C20/J20*100</f>
        <v>2.1787100686160317</v>
      </c>
      <c r="E20" s="184">
        <f>IF(B20&lt;K20,-1,IF(B20&gt;L20,1,0))</f>
        <v>0</v>
      </c>
      <c r="F20" s="219">
        <f>+B20-F21</f>
        <v>0</v>
      </c>
      <c r="G20" s="219">
        <f>+C20-G21</f>
        <v>0</v>
      </c>
      <c r="H20" s="337">
        <f>+B20/1000</f>
        <v>980.74599999999998</v>
      </c>
      <c r="I20" s="183">
        <f>+C20/1000</f>
        <v>20.911999999999999</v>
      </c>
      <c r="J20" s="196">
        <v>959834</v>
      </c>
      <c r="K20" s="204">
        <v>907729.84549665253</v>
      </c>
      <c r="L20" s="204">
        <v>1011938.1545033475</v>
      </c>
      <c r="M20" s="186"/>
    </row>
    <row r="21" spans="1:13" x14ac:dyDescent="0.2">
      <c r="A21" s="25" t="s">
        <v>54</v>
      </c>
      <c r="B21" s="18">
        <v>829344</v>
      </c>
      <c r="C21" s="26">
        <f t="shared" si="3"/>
        <v>105601</v>
      </c>
      <c r="D21" s="27">
        <f t="shared" si="4"/>
        <v>14.59095286586537</v>
      </c>
      <c r="E21" s="21">
        <f>IF(B21&lt;K21,-1,IF(B21&gt;L21,1,0))</f>
        <v>1</v>
      </c>
      <c r="F21" s="93">
        <f>SUM(B21:B22)</f>
        <v>980746</v>
      </c>
      <c r="G21" s="93">
        <f>SUM(C21:C22)</f>
        <v>20912</v>
      </c>
      <c r="H21" s="155">
        <f>+B21/1000</f>
        <v>829.34400000000005</v>
      </c>
      <c r="I21" s="148">
        <f t="shared" ref="I21:I22" si="5">+C21/1000</f>
        <v>105.601</v>
      </c>
      <c r="J21" s="193">
        <v>723743</v>
      </c>
      <c r="K21" s="205">
        <v>675442.3526985097</v>
      </c>
      <c r="L21" s="205">
        <v>772043.6473014903</v>
      </c>
      <c r="M21" s="68"/>
    </row>
    <row r="22" spans="1:13" x14ac:dyDescent="0.2">
      <c r="A22" s="25" t="s">
        <v>55</v>
      </c>
      <c r="B22" s="18">
        <v>151402</v>
      </c>
      <c r="C22" s="26">
        <f t="shared" si="3"/>
        <v>-84689</v>
      </c>
      <c r="D22" s="27">
        <f>C22/J22*100</f>
        <v>-35.871337746885736</v>
      </c>
      <c r="E22" s="21">
        <f>IF(B22&lt;K22,-1,IF(B22&gt;L22,1,0))</f>
        <v>-1</v>
      </c>
      <c r="F22" s="194"/>
      <c r="G22" s="194"/>
      <c r="H22" s="155">
        <f>+B22/1000</f>
        <v>151.40199999999999</v>
      </c>
      <c r="I22" s="148">
        <f t="shared" si="5"/>
        <v>-84.688999999999993</v>
      </c>
      <c r="J22" s="193">
        <v>236091</v>
      </c>
      <c r="K22" s="205">
        <v>204813.28524353993</v>
      </c>
      <c r="L22" s="205">
        <v>267368.71475646005</v>
      </c>
      <c r="M22" s="29"/>
    </row>
    <row r="23" spans="1:13" x14ac:dyDescent="0.2">
      <c r="A23" s="31"/>
      <c r="B23" s="18" t="s">
        <v>242</v>
      </c>
      <c r="C23" s="18"/>
      <c r="D23" s="27"/>
      <c r="E23" s="21"/>
      <c r="F23" s="194"/>
      <c r="G23" s="194"/>
      <c r="H23" s="152"/>
      <c r="I23" s="21"/>
      <c r="J23" s="193"/>
      <c r="K23" s="203"/>
      <c r="L23" s="203"/>
    </row>
    <row r="24" spans="1:13" s="16" customFormat="1" x14ac:dyDescent="0.2">
      <c r="A24" s="23" t="s">
        <v>20</v>
      </c>
      <c r="B24" s="19">
        <v>1061354</v>
      </c>
      <c r="C24" s="24">
        <f>B24-J24</f>
        <v>5510</v>
      </c>
      <c r="D24" s="20">
        <f>C24/J24*100</f>
        <v>0.52185739560010758</v>
      </c>
      <c r="E24" s="184">
        <f>IF(B24&lt;K24,-1,IF(B24&gt;L24,1,0))</f>
        <v>0</v>
      </c>
      <c r="F24" s="197"/>
      <c r="G24" s="197"/>
      <c r="H24" s="154">
        <f>+B24/1000000</f>
        <v>1.0613539999999999</v>
      </c>
      <c r="I24" s="148">
        <f t="shared" ref="I24" si="6">+C24/1000</f>
        <v>5.51</v>
      </c>
      <c r="J24" s="196">
        <v>1055844</v>
      </c>
      <c r="K24" s="204">
        <v>1010852.0811852831</v>
      </c>
      <c r="L24" s="204">
        <v>1100835.9188147169</v>
      </c>
    </row>
    <row r="25" spans="1:13" x14ac:dyDescent="0.2">
      <c r="A25" s="30"/>
      <c r="B25" s="18" t="s">
        <v>242</v>
      </c>
      <c r="C25" s="18"/>
      <c r="D25" s="27"/>
      <c r="E25" s="21"/>
      <c r="F25" s="194"/>
      <c r="G25" s="194"/>
      <c r="H25" s="152"/>
      <c r="I25" s="21"/>
      <c r="J25" s="193"/>
      <c r="K25" s="203"/>
      <c r="L25" s="203"/>
    </row>
    <row r="26" spans="1:13" s="16" customFormat="1" ht="12.75" x14ac:dyDescent="0.2">
      <c r="A26" s="11" t="s">
        <v>129</v>
      </c>
      <c r="B26" s="12">
        <v>829344</v>
      </c>
      <c r="C26" s="13">
        <f>B26-J26</f>
        <v>105601</v>
      </c>
      <c r="D26" s="14">
        <f>C26/J26*100</f>
        <v>14.59095286586537</v>
      </c>
      <c r="E26" s="15">
        <f>IF(B26&lt;K26,-1,IF(B26&gt;L26,1,0))</f>
        <v>1</v>
      </c>
      <c r="F26" s="195"/>
      <c r="G26" s="195"/>
      <c r="H26" s="153"/>
      <c r="I26" s="15"/>
      <c r="J26" s="196">
        <v>723743</v>
      </c>
      <c r="K26" s="202">
        <v>675442.3526985097</v>
      </c>
      <c r="L26" s="202">
        <v>772043.6473014903</v>
      </c>
    </row>
    <row r="27" spans="1:13" s="16" customFormat="1" x14ac:dyDescent="0.2">
      <c r="A27" s="17"/>
      <c r="B27" s="18" t="s">
        <v>242</v>
      </c>
      <c r="C27" s="19"/>
      <c r="D27" s="20"/>
      <c r="E27" s="21"/>
      <c r="F27" s="194"/>
      <c r="G27" s="194"/>
      <c r="H27" s="152"/>
      <c r="I27" s="21"/>
      <c r="J27" s="196"/>
      <c r="K27" s="204"/>
      <c r="L27" s="204"/>
    </row>
    <row r="28" spans="1:13" x14ac:dyDescent="0.2">
      <c r="A28" s="23" t="s">
        <v>21</v>
      </c>
      <c r="B28" s="19">
        <v>829344</v>
      </c>
      <c r="C28" s="24">
        <f t="shared" ref="C28:C33" si="7">B28-J28</f>
        <v>105601</v>
      </c>
      <c r="D28" s="20">
        <f t="shared" ref="D28:D33" si="8">C28/J28*100</f>
        <v>14.59095286586537</v>
      </c>
      <c r="E28" s="21">
        <f t="shared" ref="E28:E33" si="9">IF(B28&lt;K28,-1,IF(B28&gt;L28,1,0))</f>
        <v>1</v>
      </c>
      <c r="F28" s="219">
        <f>+B28-F29</f>
        <v>0</v>
      </c>
      <c r="G28" s="219" t="e">
        <f>+C28-G29</f>
        <v>#VALUE!</v>
      </c>
      <c r="H28" s="152"/>
      <c r="I28" s="21"/>
      <c r="J28" s="196">
        <v>723743</v>
      </c>
      <c r="K28" s="202">
        <v>675442.3526985097</v>
      </c>
      <c r="L28" s="202">
        <v>772043.6473014903</v>
      </c>
    </row>
    <row r="29" spans="1:13" x14ac:dyDescent="0.2">
      <c r="A29" s="25" t="s">
        <v>39</v>
      </c>
      <c r="B29" s="18">
        <v>80809</v>
      </c>
      <c r="C29" s="26">
        <f t="shared" si="7"/>
        <v>2017</v>
      </c>
      <c r="D29" s="27">
        <f t="shared" si="8"/>
        <v>2.5599045588384608</v>
      </c>
      <c r="E29" s="21">
        <f t="shared" si="9"/>
        <v>0</v>
      </c>
      <c r="F29" s="93">
        <f>SUM(B29:B34)</f>
        <v>829344</v>
      </c>
      <c r="G29" s="93" t="e">
        <f>SUM(C29:C34)</f>
        <v>#VALUE!</v>
      </c>
      <c r="H29" s="152"/>
      <c r="I29" s="21"/>
      <c r="J29" s="193">
        <v>78792</v>
      </c>
      <c r="K29" s="205">
        <v>63810.97577003653</v>
      </c>
      <c r="L29" s="205">
        <v>93773.02422996347</v>
      </c>
    </row>
    <row r="30" spans="1:13" x14ac:dyDescent="0.2">
      <c r="A30" s="25" t="s">
        <v>29</v>
      </c>
      <c r="B30" s="18">
        <v>224470</v>
      </c>
      <c r="C30" s="26">
        <f t="shared" si="7"/>
        <v>48205</v>
      </c>
      <c r="D30" s="27">
        <f t="shared" si="8"/>
        <v>27.348027118259438</v>
      </c>
      <c r="E30" s="21">
        <f t="shared" si="9"/>
        <v>1</v>
      </c>
      <c r="F30" s="194"/>
      <c r="G30" s="194"/>
      <c r="H30" s="152"/>
      <c r="I30" s="21"/>
      <c r="J30" s="193">
        <v>176265</v>
      </c>
      <c r="K30" s="205">
        <v>155610.00736478838</v>
      </c>
      <c r="L30" s="205">
        <v>196919.99263521162</v>
      </c>
    </row>
    <row r="31" spans="1:13" x14ac:dyDescent="0.2">
      <c r="A31" s="25" t="s">
        <v>30</v>
      </c>
      <c r="B31" s="18">
        <v>236835</v>
      </c>
      <c r="C31" s="26">
        <f t="shared" si="7"/>
        <v>38331</v>
      </c>
      <c r="D31" s="27">
        <f t="shared" si="8"/>
        <v>19.309938338774028</v>
      </c>
      <c r="E31" s="21">
        <f t="shared" si="9"/>
        <v>1</v>
      </c>
      <c r="F31" s="194"/>
      <c r="G31" s="194"/>
      <c r="H31" s="152"/>
      <c r="I31" s="21"/>
      <c r="J31" s="193">
        <v>198504</v>
      </c>
      <c r="K31" s="205">
        <v>176373.80600751186</v>
      </c>
      <c r="L31" s="205">
        <v>220634.19399248814</v>
      </c>
    </row>
    <row r="32" spans="1:13" x14ac:dyDescent="0.2">
      <c r="A32" s="25" t="s">
        <v>31</v>
      </c>
      <c r="B32" s="18">
        <v>227021</v>
      </c>
      <c r="C32" s="26">
        <f t="shared" si="7"/>
        <v>6752</v>
      </c>
      <c r="D32" s="27">
        <f t="shared" si="8"/>
        <v>3.0653428308114168</v>
      </c>
      <c r="E32" s="21">
        <f t="shared" si="9"/>
        <v>0</v>
      </c>
      <c r="F32" s="194"/>
      <c r="G32" s="194"/>
      <c r="H32" s="152"/>
      <c r="I32" s="21"/>
      <c r="J32" s="193">
        <v>220269</v>
      </c>
      <c r="K32" s="205">
        <v>194713.42533205563</v>
      </c>
      <c r="L32" s="205">
        <v>245824.57466794437</v>
      </c>
    </row>
    <row r="33" spans="1:12" x14ac:dyDescent="0.2">
      <c r="A33" s="25" t="s">
        <v>22</v>
      </c>
      <c r="B33" s="18">
        <v>60051</v>
      </c>
      <c r="C33" s="26">
        <f t="shared" si="7"/>
        <v>10138</v>
      </c>
      <c r="D33" s="27">
        <f t="shared" si="8"/>
        <v>20.311341734618235</v>
      </c>
      <c r="E33" s="21">
        <f t="shared" si="9"/>
        <v>0</v>
      </c>
      <c r="F33" s="194"/>
      <c r="G33" s="194"/>
      <c r="H33" s="152"/>
      <c r="I33" s="21"/>
      <c r="J33" s="193">
        <v>49913</v>
      </c>
      <c r="K33" s="205">
        <v>37790.242681809686</v>
      </c>
      <c r="L33" s="205">
        <v>62035.757318190314</v>
      </c>
    </row>
    <row r="34" spans="1:12" x14ac:dyDescent="0.2">
      <c r="A34" s="25" t="s">
        <v>10</v>
      </c>
      <c r="B34" s="18">
        <v>158</v>
      </c>
      <c r="C34" s="26" t="e">
        <f>B34-J34</f>
        <v>#VALUE!</v>
      </c>
      <c r="D34" s="27" t="e">
        <f>C34/J34*100</f>
        <v>#VALUE!</v>
      </c>
      <c r="E34" s="21">
        <v>0</v>
      </c>
      <c r="F34" s="194"/>
      <c r="G34" s="194"/>
      <c r="H34" s="152"/>
      <c r="I34" s="21"/>
      <c r="J34" s="193" t="s">
        <v>164</v>
      </c>
      <c r="K34" s="205" t="s">
        <v>164</v>
      </c>
      <c r="L34" s="205" t="s">
        <v>164</v>
      </c>
    </row>
    <row r="35" spans="1:12" x14ac:dyDescent="0.2">
      <c r="A35" s="31"/>
      <c r="B35" s="18" t="s">
        <v>242</v>
      </c>
      <c r="C35" s="18"/>
      <c r="D35" s="27"/>
      <c r="E35" s="21"/>
      <c r="F35" s="194"/>
      <c r="G35" s="194"/>
      <c r="H35" s="152"/>
      <c r="I35" s="21"/>
      <c r="J35" s="193"/>
      <c r="K35" s="203"/>
      <c r="L35" s="203"/>
    </row>
    <row r="36" spans="1:12" s="16" customFormat="1" ht="12.75" x14ac:dyDescent="0.2">
      <c r="A36" s="23" t="s">
        <v>130</v>
      </c>
      <c r="B36" s="19">
        <v>829344</v>
      </c>
      <c r="C36" s="24">
        <f t="shared" ref="C36:C38" si="10">B36-J36</f>
        <v>105601</v>
      </c>
      <c r="D36" s="20">
        <f t="shared" ref="D36:D38" si="11">C36/J36*100</f>
        <v>14.59095286586537</v>
      </c>
      <c r="E36" s="184">
        <f>IF(B36&lt;K36,-1,IF(B36&gt;L36,1,0))</f>
        <v>1</v>
      </c>
      <c r="F36" s="219">
        <f>+B36-F37</f>
        <v>0</v>
      </c>
      <c r="G36" s="219">
        <f>+C36-G37</f>
        <v>0</v>
      </c>
      <c r="H36" s="187"/>
      <c r="I36" s="184"/>
      <c r="J36" s="196">
        <v>723743</v>
      </c>
      <c r="K36" s="202">
        <v>675442.3526985097</v>
      </c>
      <c r="L36" s="202">
        <v>772043.6473014903</v>
      </c>
    </row>
    <row r="37" spans="1:12" x14ac:dyDescent="0.2">
      <c r="A37" s="25" t="s">
        <v>23</v>
      </c>
      <c r="B37" s="18">
        <v>273612</v>
      </c>
      <c r="C37" s="26">
        <f t="shared" si="10"/>
        <v>27727</v>
      </c>
      <c r="D37" s="27">
        <f t="shared" si="11"/>
        <v>11.276409703723285</v>
      </c>
      <c r="E37" s="21">
        <f>IF(B37&lt;K37,-1,IF(B37&gt;L37,1,0))</f>
        <v>1</v>
      </c>
      <c r="F37" s="93">
        <f>SUM(B37:B38)</f>
        <v>829344</v>
      </c>
      <c r="G37" s="93">
        <f>SUM(C37:C38)</f>
        <v>105601</v>
      </c>
      <c r="H37" s="152"/>
      <c r="I37" s="21"/>
      <c r="J37" s="193">
        <v>245885</v>
      </c>
      <c r="K37" s="205">
        <v>220090.73995958254</v>
      </c>
      <c r="L37" s="205">
        <v>271679.26004041749</v>
      </c>
    </row>
    <row r="38" spans="1:12" x14ac:dyDescent="0.2">
      <c r="A38" s="25" t="s">
        <v>24</v>
      </c>
      <c r="B38" s="18">
        <v>555732</v>
      </c>
      <c r="C38" s="26">
        <f t="shared" si="10"/>
        <v>77874</v>
      </c>
      <c r="D38" s="27">
        <f t="shared" si="11"/>
        <v>16.296473010810743</v>
      </c>
      <c r="E38" s="21">
        <f>IF(B38&lt;K38,-1,IF(B38&gt;L38,1,0))</f>
        <v>1</v>
      </c>
      <c r="F38" s="194"/>
      <c r="G38" s="194"/>
      <c r="H38" s="152"/>
      <c r="I38" s="21"/>
      <c r="J38" s="193">
        <v>477858</v>
      </c>
      <c r="K38" s="205">
        <v>439002.94361313898</v>
      </c>
      <c r="L38" s="205">
        <v>516713.05638686102</v>
      </c>
    </row>
    <row r="39" spans="1:12" x14ac:dyDescent="0.2">
      <c r="A39" s="31"/>
      <c r="B39" s="18" t="s">
        <v>242</v>
      </c>
      <c r="C39" s="18"/>
      <c r="D39" s="27"/>
      <c r="E39" s="21"/>
      <c r="F39" s="194"/>
      <c r="G39" s="194"/>
      <c r="H39" s="152"/>
      <c r="I39" s="21"/>
      <c r="J39" s="193"/>
      <c r="K39" s="205"/>
      <c r="L39" s="205"/>
    </row>
    <row r="40" spans="1:12" s="16" customFormat="1" ht="12.75" x14ac:dyDescent="0.2">
      <c r="A40" s="23" t="s">
        <v>131</v>
      </c>
      <c r="B40" s="19">
        <v>829344</v>
      </c>
      <c r="C40" s="24">
        <f t="shared" ref="C40:C47" si="12">B40-J40</f>
        <v>105601</v>
      </c>
      <c r="D40" s="20">
        <f t="shared" ref="D40:D47" si="13">C40/J40*100</f>
        <v>14.59095286586537</v>
      </c>
      <c r="E40" s="184">
        <f t="shared" ref="E40:E46" si="14">IF(B40&lt;K40,-1,IF(B40&gt;L40,1,0))</f>
        <v>1</v>
      </c>
      <c r="F40" s="219">
        <f>+B40-F41</f>
        <v>0</v>
      </c>
      <c r="G40" s="219" t="e">
        <f>+C40-G41</f>
        <v>#VALUE!</v>
      </c>
      <c r="H40" s="187"/>
      <c r="I40" s="184"/>
      <c r="J40" s="196">
        <v>723743</v>
      </c>
      <c r="K40" s="202">
        <v>675442.3526985097</v>
      </c>
      <c r="L40" s="202">
        <v>772043.6473014903</v>
      </c>
    </row>
    <row r="41" spans="1:12" x14ac:dyDescent="0.2">
      <c r="A41" s="25" t="s">
        <v>47</v>
      </c>
      <c r="B41" s="18">
        <v>40784</v>
      </c>
      <c r="C41" s="26">
        <f t="shared" si="12"/>
        <v>-527</v>
      </c>
      <c r="D41" s="32">
        <f t="shared" si="13"/>
        <v>-1.2756892837258842</v>
      </c>
      <c r="E41" s="21">
        <f t="shared" si="14"/>
        <v>0</v>
      </c>
      <c r="F41" s="93">
        <f>SUM(B41:B47)</f>
        <v>829344</v>
      </c>
      <c r="G41" s="93" t="e">
        <f>SUM(C41:C47)</f>
        <v>#VALUE!</v>
      </c>
      <c r="H41" s="152"/>
      <c r="I41" s="21"/>
      <c r="J41" s="193">
        <v>41311</v>
      </c>
      <c r="K41" s="205">
        <v>31894.361528931793</v>
      </c>
      <c r="L41" s="205">
        <v>50727.638471068203</v>
      </c>
    </row>
    <row r="42" spans="1:12" x14ac:dyDescent="0.2">
      <c r="A42" s="25" t="s">
        <v>32</v>
      </c>
      <c r="B42" s="18">
        <v>147329</v>
      </c>
      <c r="C42" s="26">
        <f t="shared" si="12"/>
        <v>23518</v>
      </c>
      <c r="D42" s="27">
        <f t="shared" si="13"/>
        <v>18.995081212493236</v>
      </c>
      <c r="E42" s="21">
        <f t="shared" si="14"/>
        <v>1</v>
      </c>
      <c r="F42" s="194"/>
      <c r="G42" s="194"/>
      <c r="H42" s="152"/>
      <c r="I42" s="21"/>
      <c r="J42" s="193">
        <v>123811</v>
      </c>
      <c r="K42" s="205">
        <v>106498.65033041366</v>
      </c>
      <c r="L42" s="205">
        <v>141123.34966958634</v>
      </c>
    </row>
    <row r="43" spans="1:12" x14ac:dyDescent="0.2">
      <c r="A43" s="25" t="s">
        <v>33</v>
      </c>
      <c r="B43" s="18">
        <v>146876</v>
      </c>
      <c r="C43" s="26">
        <f t="shared" si="12"/>
        <v>7078</v>
      </c>
      <c r="D43" s="27">
        <f t="shared" si="13"/>
        <v>5.0630194995636559</v>
      </c>
      <c r="E43" s="21">
        <f t="shared" si="14"/>
        <v>0</v>
      </c>
      <c r="F43" s="194"/>
      <c r="G43" s="194"/>
      <c r="H43" s="152"/>
      <c r="I43" s="21"/>
      <c r="J43" s="193">
        <v>139798</v>
      </c>
      <c r="K43" s="205">
        <v>117268.75319121848</v>
      </c>
      <c r="L43" s="205">
        <v>162327.24680878152</v>
      </c>
    </row>
    <row r="44" spans="1:12" x14ac:dyDescent="0.2">
      <c r="A44" s="25" t="s">
        <v>34</v>
      </c>
      <c r="B44" s="18">
        <v>177251</v>
      </c>
      <c r="C44" s="26">
        <f t="shared" si="12"/>
        <v>41481</v>
      </c>
      <c r="D44" s="27">
        <f t="shared" si="13"/>
        <v>30.552404802239082</v>
      </c>
      <c r="E44" s="21">
        <f t="shared" si="14"/>
        <v>1</v>
      </c>
      <c r="F44" s="194"/>
      <c r="G44" s="194"/>
      <c r="H44" s="152"/>
      <c r="I44" s="21"/>
      <c r="J44" s="193">
        <v>135770</v>
      </c>
      <c r="K44" s="205">
        <v>112515.713514373</v>
      </c>
      <c r="L44" s="205">
        <v>159024.286485627</v>
      </c>
    </row>
    <row r="45" spans="1:12" x14ac:dyDescent="0.2">
      <c r="A45" s="25" t="s">
        <v>113</v>
      </c>
      <c r="B45" s="18">
        <v>45960</v>
      </c>
      <c r="C45" s="26">
        <f t="shared" si="12"/>
        <v>4850</v>
      </c>
      <c r="D45" s="27">
        <f t="shared" si="13"/>
        <v>11.797616151787887</v>
      </c>
      <c r="E45" s="21">
        <f t="shared" si="14"/>
        <v>0</v>
      </c>
      <c r="F45" s="194"/>
      <c r="G45" s="194"/>
      <c r="H45" s="152"/>
      <c r="I45" s="21"/>
      <c r="J45" s="193">
        <v>41110</v>
      </c>
      <c r="K45" s="205">
        <v>30481.798349530822</v>
      </c>
      <c r="L45" s="205">
        <v>51738.201650469178</v>
      </c>
    </row>
    <row r="46" spans="1:12" x14ac:dyDescent="0.2">
      <c r="A46" s="25" t="s">
        <v>114</v>
      </c>
      <c r="B46" s="18">
        <v>271048</v>
      </c>
      <c r="C46" s="26">
        <f t="shared" si="12"/>
        <v>29105</v>
      </c>
      <c r="D46" s="27">
        <f t="shared" si="13"/>
        <v>12.029692944205866</v>
      </c>
      <c r="E46" s="21">
        <f t="shared" si="14"/>
        <v>0</v>
      </c>
      <c r="F46" s="194"/>
      <c r="G46" s="194"/>
      <c r="H46" s="152"/>
      <c r="I46" s="21"/>
      <c r="J46" s="193">
        <v>241943</v>
      </c>
      <c r="K46" s="205">
        <v>212757.41585932928</v>
      </c>
      <c r="L46" s="205">
        <v>271128.58414067072</v>
      </c>
    </row>
    <row r="47" spans="1:12" x14ac:dyDescent="0.2">
      <c r="A47" s="25" t="s">
        <v>10</v>
      </c>
      <c r="B47" s="18">
        <v>96</v>
      </c>
      <c r="C47" s="26" t="e">
        <f t="shared" si="12"/>
        <v>#VALUE!</v>
      </c>
      <c r="D47" s="27" t="e">
        <f t="shared" si="13"/>
        <v>#VALUE!</v>
      </c>
      <c r="E47" s="21">
        <v>0</v>
      </c>
      <c r="F47" s="194"/>
      <c r="G47" s="194"/>
      <c r="H47" s="152"/>
      <c r="I47" s="21"/>
      <c r="J47" s="193" t="s">
        <v>164</v>
      </c>
      <c r="K47" s="205" t="s">
        <v>164</v>
      </c>
      <c r="L47" s="205" t="s">
        <v>164</v>
      </c>
    </row>
    <row r="48" spans="1:12" x14ac:dyDescent="0.2">
      <c r="A48" s="31"/>
      <c r="B48" s="18" t="s">
        <v>242</v>
      </c>
      <c r="C48" s="18"/>
      <c r="D48" s="27"/>
      <c r="E48" s="21"/>
      <c r="F48" s="194"/>
      <c r="G48" s="194"/>
      <c r="H48" s="152"/>
      <c r="I48" s="21"/>
      <c r="J48" s="193"/>
      <c r="K48" s="203"/>
      <c r="L48" s="203"/>
    </row>
    <row r="49" spans="1:12" s="16" customFormat="1" ht="12.75" x14ac:dyDescent="0.2">
      <c r="A49" s="23" t="s">
        <v>132</v>
      </c>
      <c r="B49" s="19">
        <v>829344</v>
      </c>
      <c r="C49" s="24">
        <f t="shared" ref="C49:C51" si="15">B49-J49</f>
        <v>105601</v>
      </c>
      <c r="D49" s="20">
        <f t="shared" ref="D49:D54" si="16">C49/J49*100</f>
        <v>14.59095286586537</v>
      </c>
      <c r="E49" s="184">
        <f>IF(B49&lt;K49,-1,IF(B49&gt;L49,1,0))</f>
        <v>1</v>
      </c>
      <c r="F49" s="219">
        <f>+B49-F50</f>
        <v>0</v>
      </c>
      <c r="G49" s="219">
        <f>+C49-G50</f>
        <v>0</v>
      </c>
      <c r="H49" s="187"/>
      <c r="I49" s="184"/>
      <c r="J49" s="196">
        <v>723743</v>
      </c>
      <c r="K49" s="202">
        <v>675442.3526985097</v>
      </c>
      <c r="L49" s="202">
        <v>772043.6473014903</v>
      </c>
    </row>
    <row r="50" spans="1:12" x14ac:dyDescent="0.2">
      <c r="A50" s="25" t="s">
        <v>25</v>
      </c>
      <c r="B50" s="18">
        <v>757290</v>
      </c>
      <c r="C50" s="26">
        <f t="shared" si="15"/>
        <v>78113</v>
      </c>
      <c r="D50" s="27">
        <f t="shared" si="16"/>
        <v>11.501125627045674</v>
      </c>
      <c r="E50" s="21">
        <f t="shared" ref="E50:E51" si="17">IF(B50&lt;K50,-1,IF(B50&gt;L50,1,0))</f>
        <v>1</v>
      </c>
      <c r="F50" s="93">
        <f>SUM(B50:B51)</f>
        <v>829344</v>
      </c>
      <c r="G50" s="93">
        <f>SUM(C50:C51)</f>
        <v>105601</v>
      </c>
      <c r="H50" s="152"/>
      <c r="I50" s="21"/>
      <c r="J50" s="193">
        <v>679177</v>
      </c>
      <c r="K50" s="205">
        <v>632888.32133565715</v>
      </c>
      <c r="L50" s="205">
        <v>725465.67866434285</v>
      </c>
    </row>
    <row r="51" spans="1:12" x14ac:dyDescent="0.2">
      <c r="A51" s="25" t="s">
        <v>26</v>
      </c>
      <c r="B51" s="18">
        <v>72054</v>
      </c>
      <c r="C51" s="26">
        <f t="shared" si="15"/>
        <v>27488</v>
      </c>
      <c r="D51" s="27">
        <f t="shared" si="16"/>
        <v>61.679307095094913</v>
      </c>
      <c r="E51" s="21">
        <f t="shared" si="17"/>
        <v>1</v>
      </c>
      <c r="F51" s="194"/>
      <c r="G51" s="194"/>
      <c r="H51" s="152"/>
      <c r="I51" s="21"/>
      <c r="J51" s="193">
        <v>44566</v>
      </c>
      <c r="K51" s="205">
        <v>33576.559920543426</v>
      </c>
      <c r="L51" s="205">
        <v>55555.440079456574</v>
      </c>
    </row>
    <row r="52" spans="1:12" s="249" customFormat="1" x14ac:dyDescent="0.2">
      <c r="A52" s="25"/>
      <c r="B52" s="18"/>
      <c r="C52" s="26"/>
      <c r="D52" s="27"/>
      <c r="E52" s="21"/>
      <c r="F52" s="194"/>
      <c r="G52" s="194"/>
      <c r="H52" s="152"/>
      <c r="I52" s="21"/>
      <c r="J52" s="193"/>
      <c r="K52" s="205"/>
      <c r="L52" s="205"/>
    </row>
    <row r="53" spans="1:12" s="249" customFormat="1" x14ac:dyDescent="0.2">
      <c r="A53" s="271" t="s">
        <v>235</v>
      </c>
      <c r="B53" s="272">
        <v>829344</v>
      </c>
      <c r="C53" s="24">
        <f t="shared" ref="C53:C54" si="18">B53-J53</f>
        <v>105601</v>
      </c>
      <c r="D53" s="20">
        <f t="shared" si="16"/>
        <v>14.59095286586537</v>
      </c>
      <c r="E53" s="21">
        <f>IF(B53&lt;K53,-1,IF(B53&gt;L53,1,0))</f>
        <v>1</v>
      </c>
      <c r="F53" s="194"/>
      <c r="G53" s="194"/>
      <c r="H53" s="152"/>
      <c r="I53" s="21"/>
      <c r="J53" s="196">
        <v>723743</v>
      </c>
      <c r="K53" s="202">
        <v>675442.3526985097</v>
      </c>
      <c r="L53" s="202">
        <v>772043.6473014903</v>
      </c>
    </row>
    <row r="54" spans="1:12" s="249" customFormat="1" x14ac:dyDescent="0.2">
      <c r="A54" s="273" t="s">
        <v>236</v>
      </c>
      <c r="B54" s="274">
        <v>462105</v>
      </c>
      <c r="C54" s="26">
        <f t="shared" si="18"/>
        <v>57228</v>
      </c>
      <c r="D54" s="27">
        <f t="shared" si="16"/>
        <v>14.13466311991049</v>
      </c>
      <c r="E54" s="21">
        <f t="shared" ref="E54:E55" si="19">IF(B54&lt;K54,-1,IF(B54&gt;L54,1,0))</f>
        <v>1</v>
      </c>
      <c r="F54" s="194"/>
      <c r="G54" s="194"/>
      <c r="H54" s="152"/>
      <c r="I54" s="21"/>
      <c r="J54" s="193">
        <v>404877</v>
      </c>
      <c r="K54" s="205">
        <v>369602.44416672131</v>
      </c>
      <c r="L54" s="205">
        <v>440151.55583327869</v>
      </c>
    </row>
    <row r="55" spans="1:12" s="249" customFormat="1" x14ac:dyDescent="0.2">
      <c r="A55" s="273" t="s">
        <v>237</v>
      </c>
      <c r="B55" s="274">
        <v>367239</v>
      </c>
      <c r="C55" s="26">
        <f t="shared" ref="C55" si="20">B55-J55</f>
        <v>48373</v>
      </c>
      <c r="D55" s="27">
        <f t="shared" ref="D55" si="21">C55/J55*100</f>
        <v>15.170322329756072</v>
      </c>
      <c r="E55" s="21">
        <f t="shared" si="19"/>
        <v>1</v>
      </c>
      <c r="F55" s="194"/>
      <c r="G55" s="194"/>
      <c r="H55" s="152"/>
      <c r="I55" s="21"/>
      <c r="J55" s="193">
        <v>318866</v>
      </c>
      <c r="K55" s="205">
        <v>287620.62005617347</v>
      </c>
      <c r="L55" s="205">
        <v>350111.37994382653</v>
      </c>
    </row>
    <row r="56" spans="1:12" s="34" customFormat="1" x14ac:dyDescent="0.2">
      <c r="A56" s="30"/>
      <c r="B56" s="18"/>
      <c r="C56" s="18"/>
      <c r="D56" s="27"/>
      <c r="E56" s="21"/>
      <c r="F56" s="194"/>
      <c r="G56" s="194"/>
      <c r="H56" s="152"/>
      <c r="I56" s="21"/>
      <c r="J56" s="206"/>
      <c r="K56" s="203"/>
      <c r="L56" s="203"/>
    </row>
    <row r="57" spans="1:12" s="16" customFormat="1" ht="12.75" x14ac:dyDescent="0.2">
      <c r="A57" s="11" t="s">
        <v>133</v>
      </c>
      <c r="B57" s="12">
        <v>151402</v>
      </c>
      <c r="C57" s="13">
        <f>B57-J57</f>
        <v>-84689</v>
      </c>
      <c r="D57" s="14">
        <f>C57/J57*100</f>
        <v>-35.871337746885736</v>
      </c>
      <c r="E57" s="188">
        <f>IF(B57&lt;K57,-1,IF(B57&gt;L57,1,0))</f>
        <v>-1</v>
      </c>
      <c r="F57" s="198"/>
      <c r="G57" s="198"/>
      <c r="H57" s="243"/>
      <c r="I57" s="242"/>
      <c r="J57" s="196">
        <v>236091</v>
      </c>
      <c r="K57" s="202">
        <v>204813.28524353993</v>
      </c>
      <c r="L57" s="202">
        <v>267368.71475646005</v>
      </c>
    </row>
    <row r="58" spans="1:12" x14ac:dyDescent="0.2">
      <c r="A58" s="17"/>
      <c r="B58" s="35" t="s">
        <v>242</v>
      </c>
      <c r="C58" s="19"/>
      <c r="D58" s="20"/>
      <c r="E58" s="21"/>
      <c r="F58" s="194"/>
      <c r="G58" s="194"/>
      <c r="H58" s="152"/>
      <c r="I58" s="21"/>
      <c r="J58" s="193"/>
      <c r="K58" s="203"/>
      <c r="L58" s="203"/>
    </row>
    <row r="59" spans="1:12" s="16" customFormat="1" x14ac:dyDescent="0.2">
      <c r="A59" s="23" t="s">
        <v>40</v>
      </c>
      <c r="B59" s="19">
        <v>151402</v>
      </c>
      <c r="C59" s="24">
        <f t="shared" ref="C59:C63" si="22">B59-J59</f>
        <v>-84689</v>
      </c>
      <c r="D59" s="20">
        <f>C59/J59*100</f>
        <v>-35.871337746885736</v>
      </c>
      <c r="E59" s="184">
        <f t="shared" ref="E59:E60" si="23">IF(B59&lt;K59,-1,IF(B59&gt;L59,1,0))</f>
        <v>-1</v>
      </c>
      <c r="F59" s="196">
        <f>+B59-F61</f>
        <v>0</v>
      </c>
      <c r="G59" s="196">
        <f>+C59-G61</f>
        <v>0</v>
      </c>
      <c r="H59" s="187"/>
      <c r="I59" s="184"/>
      <c r="J59" s="196">
        <v>236091</v>
      </c>
      <c r="K59" s="202">
        <v>204813.28524353993</v>
      </c>
      <c r="L59" s="202">
        <v>267368.71475646005</v>
      </c>
    </row>
    <row r="60" spans="1:12" x14ac:dyDescent="0.2">
      <c r="A60" s="25" t="s">
        <v>69</v>
      </c>
      <c r="B60" s="18">
        <v>124519</v>
      </c>
      <c r="C60" s="26">
        <f>B60-J60</f>
        <v>-81163</v>
      </c>
      <c r="D60" s="27">
        <f t="shared" ref="D60:D63" si="24">C60/J60*100</f>
        <v>-39.460429206250424</v>
      </c>
      <c r="E60" s="21">
        <f t="shared" si="23"/>
        <v>-1</v>
      </c>
      <c r="F60" s="193">
        <f>+B60-F62</f>
        <v>0</v>
      </c>
      <c r="G60" s="193">
        <f>+C60-G62</f>
        <v>0</v>
      </c>
      <c r="H60" s="152"/>
      <c r="I60" s="21"/>
      <c r="J60" s="193">
        <v>205682</v>
      </c>
      <c r="K60" s="205">
        <v>181081.9766696076</v>
      </c>
      <c r="L60" s="205">
        <v>230282.0233303924</v>
      </c>
    </row>
    <row r="61" spans="1:12" ht="24" x14ac:dyDescent="0.2">
      <c r="A61" s="36" t="s">
        <v>199</v>
      </c>
      <c r="B61" s="18">
        <v>91926</v>
      </c>
      <c r="C61" s="26">
        <f t="shared" si="22"/>
        <v>-81695</v>
      </c>
      <c r="D61" s="27">
        <f t="shared" si="24"/>
        <v>-47.053639824675585</v>
      </c>
      <c r="E61" s="21">
        <f>IF(B61&lt;K61,-1,IF(B61&gt;L61,1,0))</f>
        <v>-1</v>
      </c>
      <c r="F61" s="193">
        <f>+B60+B63</f>
        <v>151402</v>
      </c>
      <c r="G61" s="193">
        <f>+C60+C63</f>
        <v>-84689</v>
      </c>
      <c r="H61" s="152"/>
      <c r="I61" s="21"/>
      <c r="J61" s="207">
        <v>173621</v>
      </c>
      <c r="K61" s="208">
        <v>152773.00315902545</v>
      </c>
      <c r="L61" s="208">
        <v>194468.99684097455</v>
      </c>
    </row>
    <row r="62" spans="1:12" ht="12.75" x14ac:dyDescent="0.2">
      <c r="A62" s="36" t="s">
        <v>134</v>
      </c>
      <c r="B62" s="18">
        <v>32593</v>
      </c>
      <c r="C62" s="26">
        <f t="shared" si="22"/>
        <v>532</v>
      </c>
      <c r="D62" s="27">
        <f t="shared" si="24"/>
        <v>1.6593368890552387</v>
      </c>
      <c r="E62" s="21">
        <f>IF(B62&lt;K62,-1,IF(B62&gt;L62,1,0))</f>
        <v>0</v>
      </c>
      <c r="F62" s="193">
        <f>+B62+B61</f>
        <v>124519</v>
      </c>
      <c r="G62" s="193">
        <f>+C62+C61</f>
        <v>-81163</v>
      </c>
      <c r="H62" s="152"/>
      <c r="I62" s="21"/>
      <c r="J62" s="193">
        <v>32061</v>
      </c>
      <c r="K62" s="205">
        <v>21014.320836913779</v>
      </c>
      <c r="L62" s="205">
        <v>43107.679163086221</v>
      </c>
    </row>
    <row r="63" spans="1:12" x14ac:dyDescent="0.2">
      <c r="A63" s="25" t="s">
        <v>70</v>
      </c>
      <c r="B63" s="18">
        <v>26883</v>
      </c>
      <c r="C63" s="26">
        <f t="shared" si="22"/>
        <v>-3526</v>
      </c>
      <c r="D63" s="32">
        <f t="shared" si="24"/>
        <v>-11.5952514058338</v>
      </c>
      <c r="E63" s="21">
        <f>IF(B63&lt;K63,-1,IF(B63&gt;L63,1,0))</f>
        <v>0</v>
      </c>
      <c r="F63" s="194"/>
      <c r="G63" s="194"/>
      <c r="H63" s="152"/>
      <c r="I63" s="21"/>
      <c r="J63" s="193">
        <v>30409</v>
      </c>
      <c r="K63" s="205">
        <v>22074.532019237166</v>
      </c>
      <c r="L63" s="205">
        <v>38743.467980762834</v>
      </c>
    </row>
    <row r="64" spans="1:12" x14ac:dyDescent="0.2">
      <c r="A64" s="31"/>
      <c r="B64" s="18" t="s">
        <v>242</v>
      </c>
      <c r="C64" s="18"/>
      <c r="D64" s="32"/>
      <c r="E64" s="21"/>
      <c r="F64" s="194"/>
      <c r="G64" s="194"/>
      <c r="H64" s="152"/>
      <c r="I64" s="21"/>
      <c r="J64" s="193"/>
      <c r="K64" s="203"/>
      <c r="L64" s="203"/>
    </row>
    <row r="65" spans="1:16" s="189" customFormat="1" x14ac:dyDescent="0.2">
      <c r="A65" s="23" t="s">
        <v>41</v>
      </c>
      <c r="B65" s="37">
        <v>151402</v>
      </c>
      <c r="C65" s="24">
        <f t="shared" ref="C65:C70" si="25">B65-J65</f>
        <v>-84689</v>
      </c>
      <c r="D65" s="38">
        <f t="shared" ref="D65:D70" si="26">C65/J65*100</f>
        <v>-35.871337746885736</v>
      </c>
      <c r="E65" s="184">
        <f t="shared" ref="E65:E70" si="27">IF(B65&lt;K65,-1,IF(B65&gt;L65,1,0))</f>
        <v>-1</v>
      </c>
      <c r="F65" s="219">
        <f>+B65-F66</f>
        <v>0</v>
      </c>
      <c r="G65" s="219" t="e">
        <f>+C65-G66</f>
        <v>#VALUE!</v>
      </c>
      <c r="H65" s="187"/>
      <c r="I65" s="184"/>
      <c r="J65" s="196">
        <v>236091</v>
      </c>
      <c r="K65" s="202">
        <v>204813.28524353993</v>
      </c>
      <c r="L65" s="202">
        <v>267368.71475646005</v>
      </c>
    </row>
    <row r="66" spans="1:16" s="10" customFormat="1" x14ac:dyDescent="0.2">
      <c r="A66" s="25" t="s">
        <v>39</v>
      </c>
      <c r="B66" s="18">
        <v>48863</v>
      </c>
      <c r="C66" s="26">
        <f t="shared" si="25"/>
        <v>-22733</v>
      </c>
      <c r="D66" s="27">
        <f t="shared" si="26"/>
        <v>-31.751773842114083</v>
      </c>
      <c r="E66" s="21">
        <f t="shared" si="27"/>
        <v>-1</v>
      </c>
      <c r="F66" s="93">
        <f>SUM(B66:B71)</f>
        <v>151402</v>
      </c>
      <c r="G66" s="93" t="e">
        <f>SUM(C66:C71)</f>
        <v>#VALUE!</v>
      </c>
      <c r="H66" s="152"/>
      <c r="I66" s="21"/>
      <c r="J66" s="203">
        <v>71596</v>
      </c>
      <c r="K66" s="205">
        <v>57168.138931297915</v>
      </c>
      <c r="L66" s="205">
        <v>86023.861068702085</v>
      </c>
    </row>
    <row r="67" spans="1:16" s="10" customFormat="1" x14ac:dyDescent="0.2">
      <c r="A67" s="25" t="s">
        <v>29</v>
      </c>
      <c r="B67" s="18">
        <v>40794</v>
      </c>
      <c r="C67" s="26">
        <f t="shared" si="25"/>
        <v>-23817</v>
      </c>
      <c r="D67" s="27">
        <f t="shared" si="26"/>
        <v>-36.862144216929003</v>
      </c>
      <c r="E67" s="21">
        <f t="shared" si="27"/>
        <v>-1</v>
      </c>
      <c r="F67" s="194"/>
      <c r="G67" s="194"/>
      <c r="H67" s="152"/>
      <c r="I67" s="21"/>
      <c r="J67" s="203">
        <v>64611</v>
      </c>
      <c r="K67" s="205">
        <v>52326.195169115541</v>
      </c>
      <c r="L67" s="205">
        <v>76895.804830884459</v>
      </c>
    </row>
    <row r="68" spans="1:16" s="10" customFormat="1" x14ac:dyDescent="0.2">
      <c r="A68" s="25" t="s">
        <v>30</v>
      </c>
      <c r="B68" s="18">
        <v>36083</v>
      </c>
      <c r="C68" s="26">
        <f t="shared" si="25"/>
        <v>-17703</v>
      </c>
      <c r="D68" s="27">
        <f t="shared" si="26"/>
        <v>-32.913769382367157</v>
      </c>
      <c r="E68" s="21">
        <f t="shared" si="27"/>
        <v>-1</v>
      </c>
      <c r="F68" s="194"/>
      <c r="G68" s="194"/>
      <c r="H68" s="152"/>
      <c r="I68" s="21"/>
      <c r="J68" s="203">
        <v>53786</v>
      </c>
      <c r="K68" s="205">
        <v>39817.117604959196</v>
      </c>
      <c r="L68" s="205">
        <v>67754.882395040811</v>
      </c>
    </row>
    <row r="69" spans="1:16" s="10" customFormat="1" x14ac:dyDescent="0.2">
      <c r="A69" s="25" t="s">
        <v>31</v>
      </c>
      <c r="B69" s="18">
        <v>23104</v>
      </c>
      <c r="C69" s="26">
        <f t="shared" si="25"/>
        <v>-17568</v>
      </c>
      <c r="D69" s="27">
        <f t="shared" si="26"/>
        <v>-43.194335169158144</v>
      </c>
      <c r="E69" s="21">
        <f t="shared" si="27"/>
        <v>-1</v>
      </c>
      <c r="F69" s="194"/>
      <c r="G69" s="194"/>
      <c r="H69" s="152"/>
      <c r="I69" s="21"/>
      <c r="J69" s="203">
        <v>40672</v>
      </c>
      <c r="K69" s="205">
        <v>29724.925960422726</v>
      </c>
      <c r="L69" s="205">
        <v>51619.074039577274</v>
      </c>
    </row>
    <row r="70" spans="1:16" s="135" customFormat="1" x14ac:dyDescent="0.2">
      <c r="A70" s="25" t="s">
        <v>22</v>
      </c>
      <c r="B70" s="18">
        <v>2558</v>
      </c>
      <c r="C70" s="26">
        <f t="shared" si="25"/>
        <v>-2781</v>
      </c>
      <c r="D70" s="27">
        <f t="shared" si="26"/>
        <v>-52.08840606855216</v>
      </c>
      <c r="E70" s="21">
        <f t="shared" si="27"/>
        <v>0</v>
      </c>
      <c r="F70" s="194"/>
      <c r="G70" s="194"/>
      <c r="H70" s="152"/>
      <c r="I70" s="21"/>
      <c r="J70" s="209">
        <v>5339</v>
      </c>
      <c r="K70" s="210">
        <v>1545.2917832869657</v>
      </c>
      <c r="L70" s="210">
        <v>9132.7082167130338</v>
      </c>
    </row>
    <row r="71" spans="1:16" s="10" customFormat="1" x14ac:dyDescent="0.2">
      <c r="A71" s="25" t="s">
        <v>10</v>
      </c>
      <c r="B71" s="18" t="s">
        <v>164</v>
      </c>
      <c r="C71" s="26" t="e">
        <f>B71-J71</f>
        <v>#VALUE!</v>
      </c>
      <c r="D71" s="136" t="e">
        <f>C71/J71*100</f>
        <v>#VALUE!</v>
      </c>
      <c r="E71" s="21">
        <v>0</v>
      </c>
      <c r="F71" s="194"/>
      <c r="G71" s="194"/>
      <c r="H71" s="152"/>
      <c r="I71" s="21"/>
      <c r="J71" s="203">
        <v>87</v>
      </c>
      <c r="K71" s="205" t="s">
        <v>164</v>
      </c>
      <c r="L71" s="205" t="s">
        <v>164</v>
      </c>
    </row>
    <row r="72" spans="1:16" s="10" customFormat="1" x14ac:dyDescent="0.2">
      <c r="A72" s="31"/>
      <c r="B72" s="35" t="s">
        <v>242</v>
      </c>
      <c r="C72" s="18"/>
      <c r="D72" s="27"/>
      <c r="E72" s="21"/>
      <c r="F72" s="194"/>
      <c r="G72" s="194"/>
      <c r="H72" s="152"/>
      <c r="I72" s="21"/>
      <c r="J72" s="203"/>
      <c r="K72" s="203"/>
      <c r="L72" s="203"/>
    </row>
    <row r="73" spans="1:16" s="189" customFormat="1" ht="12.75" x14ac:dyDescent="0.2">
      <c r="A73" s="23" t="s">
        <v>135</v>
      </c>
      <c r="B73" s="133">
        <v>151402</v>
      </c>
      <c r="C73" s="24">
        <f t="shared" ref="C73:C79" si="28">B73-J73</f>
        <v>-84689</v>
      </c>
      <c r="D73" s="134">
        <f t="shared" ref="D73:D79" si="29">C73/J73*100</f>
        <v>-35.871337746885736</v>
      </c>
      <c r="E73" s="184">
        <f t="shared" ref="E73:E79" si="30">IF(B73&lt;K73,-1,IF(B73&gt;L73,1,0))</f>
        <v>-1</v>
      </c>
      <c r="F73" s="196">
        <f>+B73-F74</f>
        <v>0</v>
      </c>
      <c r="G73" s="192" t="e">
        <f>+C73-G74</f>
        <v>#VALUE!</v>
      </c>
      <c r="H73" s="187"/>
      <c r="I73" s="184"/>
      <c r="J73" s="196">
        <v>236091</v>
      </c>
      <c r="K73" s="202">
        <v>204813.28524353993</v>
      </c>
      <c r="L73" s="202">
        <v>267368.71475646005</v>
      </c>
      <c r="P73" s="190"/>
    </row>
    <row r="74" spans="1:16" s="10" customFormat="1" x14ac:dyDescent="0.2">
      <c r="A74" s="25" t="s">
        <v>47</v>
      </c>
      <c r="B74" s="18">
        <v>11361</v>
      </c>
      <c r="C74" s="26">
        <f t="shared" si="28"/>
        <v>-5498</v>
      </c>
      <c r="D74" s="32">
        <f t="shared" si="29"/>
        <v>-32.611661427130912</v>
      </c>
      <c r="E74" s="21">
        <f t="shared" si="30"/>
        <v>0</v>
      </c>
      <c r="F74" s="193">
        <f>SUM(B74:B80)</f>
        <v>151402</v>
      </c>
      <c r="G74" s="193" t="e">
        <f>SUM(C74:C80)</f>
        <v>#VALUE!</v>
      </c>
      <c r="H74" s="152"/>
      <c r="I74" s="21"/>
      <c r="J74" s="203">
        <v>16859</v>
      </c>
      <c r="K74" s="205">
        <v>9387.6113468341428</v>
      </c>
      <c r="L74" s="205">
        <v>24330.388653165857</v>
      </c>
      <c r="M74" s="42"/>
      <c r="N74" s="42"/>
      <c r="P74" s="41"/>
    </row>
    <row r="75" spans="1:16" s="10" customFormat="1" x14ac:dyDescent="0.2">
      <c r="A75" s="25" t="s">
        <v>32</v>
      </c>
      <c r="B75" s="18">
        <v>22036</v>
      </c>
      <c r="C75" s="26">
        <f t="shared" si="28"/>
        <v>-17063</v>
      </c>
      <c r="D75" s="27">
        <f t="shared" si="29"/>
        <v>-43.640502314637203</v>
      </c>
      <c r="E75" s="21">
        <f t="shared" si="30"/>
        <v>-1</v>
      </c>
      <c r="F75" s="194"/>
      <c r="G75" s="194"/>
      <c r="H75" s="152"/>
      <c r="I75" s="21"/>
      <c r="J75" s="203">
        <v>39099</v>
      </c>
      <c r="K75" s="205">
        <v>29419.964727192921</v>
      </c>
      <c r="L75" s="205">
        <v>48778.035272807079</v>
      </c>
      <c r="M75" s="42"/>
      <c r="N75" s="42"/>
      <c r="P75" s="41"/>
    </row>
    <row r="76" spans="1:16" s="10" customFormat="1" x14ac:dyDescent="0.2">
      <c r="A76" s="25" t="s">
        <v>33</v>
      </c>
      <c r="B76" s="18">
        <v>39598</v>
      </c>
      <c r="C76" s="26">
        <f t="shared" si="28"/>
        <v>-25148</v>
      </c>
      <c r="D76" s="27">
        <f t="shared" si="29"/>
        <v>-38.841009483211323</v>
      </c>
      <c r="E76" s="21">
        <f t="shared" si="30"/>
        <v>-1</v>
      </c>
      <c r="F76" s="194"/>
      <c r="G76" s="194"/>
      <c r="H76" s="152"/>
      <c r="I76" s="21"/>
      <c r="J76" s="203">
        <v>64746</v>
      </c>
      <c r="K76" s="205">
        <v>45934.689037093747</v>
      </c>
      <c r="L76" s="205">
        <v>83557.310962906253</v>
      </c>
      <c r="M76" s="42"/>
      <c r="N76" s="42"/>
      <c r="P76" s="41"/>
    </row>
    <row r="77" spans="1:16" x14ac:dyDescent="0.2">
      <c r="A77" s="25" t="s">
        <v>34</v>
      </c>
      <c r="B77" s="18">
        <v>41818</v>
      </c>
      <c r="C77" s="26">
        <f t="shared" si="28"/>
        <v>-25350</v>
      </c>
      <c r="D77" s="27">
        <f t="shared" si="29"/>
        <v>-37.74118627918056</v>
      </c>
      <c r="E77" s="21">
        <f t="shared" si="30"/>
        <v>-1</v>
      </c>
      <c r="F77" s="194"/>
      <c r="G77" s="194"/>
      <c r="H77" s="152"/>
      <c r="I77" s="21"/>
      <c r="J77" s="193">
        <v>67168</v>
      </c>
      <c r="K77" s="205">
        <v>54028.613051533037</v>
      </c>
      <c r="L77" s="205">
        <v>80307.38694846697</v>
      </c>
      <c r="M77" s="66"/>
      <c r="N77" s="66"/>
      <c r="P77" s="87"/>
    </row>
    <row r="78" spans="1:16" x14ac:dyDescent="0.2">
      <c r="A78" s="25" t="s">
        <v>113</v>
      </c>
      <c r="B78" s="18">
        <v>13192</v>
      </c>
      <c r="C78" s="26">
        <f t="shared" si="28"/>
        <v>-6931</v>
      </c>
      <c r="D78" s="27">
        <f t="shared" si="29"/>
        <v>-34.443174476966654</v>
      </c>
      <c r="E78" s="21">
        <f t="shared" si="30"/>
        <v>0</v>
      </c>
      <c r="F78" s="194"/>
      <c r="G78" s="194"/>
      <c r="H78" s="152"/>
      <c r="I78" s="21"/>
      <c r="J78" s="193">
        <v>20123</v>
      </c>
      <c r="K78" s="205">
        <v>12360.875070983131</v>
      </c>
      <c r="L78" s="205">
        <v>27885.124929016871</v>
      </c>
      <c r="M78" s="66"/>
      <c r="N78" s="66"/>
      <c r="P78" s="87"/>
    </row>
    <row r="79" spans="1:16" x14ac:dyDescent="0.2">
      <c r="A79" s="25" t="s">
        <v>114</v>
      </c>
      <c r="B79" s="18">
        <v>23397</v>
      </c>
      <c r="C79" s="26">
        <f t="shared" si="28"/>
        <v>-4699</v>
      </c>
      <c r="D79" s="27">
        <f t="shared" si="29"/>
        <v>-16.724800683371299</v>
      </c>
      <c r="E79" s="21">
        <f t="shared" si="30"/>
        <v>0</v>
      </c>
      <c r="F79" s="194"/>
      <c r="G79" s="194"/>
      <c r="H79" s="152"/>
      <c r="I79" s="21"/>
      <c r="J79" s="193">
        <v>28096</v>
      </c>
      <c r="K79" s="205">
        <v>18927.705827959224</v>
      </c>
      <c r="L79" s="205">
        <v>37264.294172040776</v>
      </c>
      <c r="M79" s="66"/>
      <c r="N79" s="66"/>
      <c r="P79" s="87"/>
    </row>
    <row r="80" spans="1:16" s="10" customFormat="1" x14ac:dyDescent="0.2">
      <c r="A80" s="25" t="s">
        <v>10</v>
      </c>
      <c r="B80" s="18" t="s">
        <v>164</v>
      </c>
      <c r="C80" s="69" t="e">
        <f>B80-J80</f>
        <v>#VALUE!</v>
      </c>
      <c r="D80" s="27" t="s">
        <v>164</v>
      </c>
      <c r="E80" s="21">
        <v>0</v>
      </c>
      <c r="F80" s="194"/>
      <c r="G80" s="194"/>
      <c r="H80" s="152"/>
      <c r="I80" s="21"/>
      <c r="J80" s="235" t="s">
        <v>164</v>
      </c>
      <c r="K80" s="205" t="s">
        <v>164</v>
      </c>
      <c r="L80" s="205" t="s">
        <v>164</v>
      </c>
    </row>
    <row r="81" spans="1:12" s="10" customFormat="1" x14ac:dyDescent="0.2">
      <c r="A81" s="43"/>
      <c r="B81" s="40" t="s">
        <v>242</v>
      </c>
      <c r="C81" s="44"/>
      <c r="D81" s="45"/>
      <c r="E81" s="21"/>
      <c r="F81" s="194"/>
      <c r="G81" s="194"/>
      <c r="H81" s="152"/>
      <c r="I81" s="21"/>
      <c r="J81" s="203"/>
      <c r="K81" s="203"/>
      <c r="L81" s="203"/>
    </row>
    <row r="82" spans="1:12" s="16" customFormat="1" x14ac:dyDescent="0.2">
      <c r="A82" s="11" t="s">
        <v>27</v>
      </c>
      <c r="B82" s="12">
        <v>1061354</v>
      </c>
      <c r="C82" s="13">
        <f>B82-J82</f>
        <v>5510</v>
      </c>
      <c r="D82" s="14">
        <f>C82/J82*100</f>
        <v>0.52185739560010758</v>
      </c>
      <c r="E82" s="242">
        <f>IF(B82&lt;K82,-1,IF(B82&gt;L82,1,0))</f>
        <v>0</v>
      </c>
      <c r="F82" s="198"/>
      <c r="G82" s="198"/>
      <c r="H82" s="243"/>
      <c r="I82" s="242"/>
      <c r="J82" s="196">
        <v>1055844</v>
      </c>
      <c r="K82" s="202">
        <v>1010852.0811852831</v>
      </c>
      <c r="L82" s="202">
        <v>1100835.9188147169</v>
      </c>
    </row>
    <row r="83" spans="1:12" x14ac:dyDescent="0.2">
      <c r="A83" s="17"/>
      <c r="B83" s="18" t="s">
        <v>242</v>
      </c>
      <c r="C83" s="19"/>
      <c r="D83" s="20"/>
      <c r="E83" s="21"/>
      <c r="F83" s="194"/>
      <c r="G83" s="194"/>
      <c r="H83" s="152"/>
      <c r="I83" s="21"/>
      <c r="J83" s="193"/>
      <c r="K83" s="203"/>
      <c r="L83" s="203"/>
    </row>
    <row r="84" spans="1:12" s="16" customFormat="1" x14ac:dyDescent="0.2">
      <c r="A84" s="23" t="s">
        <v>42</v>
      </c>
      <c r="B84" s="37">
        <v>1061354</v>
      </c>
      <c r="C84" s="24">
        <f t="shared" ref="C84:C85" si="31">B84-J84</f>
        <v>5510</v>
      </c>
      <c r="D84" s="38">
        <f t="shared" ref="D84:D85" si="32">C84/J84*100</f>
        <v>0.52185739560010758</v>
      </c>
      <c r="E84" s="184">
        <f>IF(B84&lt;K84,-1,IF(B84&gt;L84,1,0))</f>
        <v>0</v>
      </c>
      <c r="F84" s="219">
        <f>+B84-F85</f>
        <v>0</v>
      </c>
      <c r="G84" s="219">
        <f>+C84-G85</f>
        <v>0</v>
      </c>
      <c r="H84" s="187"/>
      <c r="I84" s="184"/>
      <c r="J84" s="196">
        <v>1055844</v>
      </c>
      <c r="K84" s="202">
        <v>1010852.0811852831</v>
      </c>
      <c r="L84" s="202">
        <v>1100835.9188147169</v>
      </c>
    </row>
    <row r="85" spans="1:12" ht="12.75" x14ac:dyDescent="0.2">
      <c r="A85" s="25" t="s">
        <v>136</v>
      </c>
      <c r="B85" s="18">
        <v>975692</v>
      </c>
      <c r="C85" s="26">
        <f t="shared" si="31"/>
        <v>7724</v>
      </c>
      <c r="D85" s="27">
        <f t="shared" si="32"/>
        <v>0.79796026314919499</v>
      </c>
      <c r="E85" s="21">
        <f>IF(B85&lt;K85,-1,IF(B85&gt;L85,1,0))</f>
        <v>0</v>
      </c>
      <c r="F85" s="93">
        <f>SUM(B85:B87)</f>
        <v>1061354</v>
      </c>
      <c r="G85" s="93">
        <f>SUM(C85:C87)</f>
        <v>5510</v>
      </c>
      <c r="H85" s="152"/>
      <c r="I85" s="21"/>
      <c r="J85" s="193">
        <v>967968</v>
      </c>
      <c r="K85" s="205">
        <v>922696.13296432025</v>
      </c>
      <c r="L85" s="205">
        <v>1013239.8670356798</v>
      </c>
    </row>
    <row r="86" spans="1:12" ht="12.75" x14ac:dyDescent="0.2">
      <c r="A86" s="46" t="s">
        <v>137</v>
      </c>
      <c r="B86" s="18">
        <v>71979</v>
      </c>
      <c r="C86" s="26">
        <f>B86-J86</f>
        <v>13720</v>
      </c>
      <c r="D86" s="27">
        <f>C86/J86*100</f>
        <v>23.550009440601453</v>
      </c>
      <c r="E86" s="21">
        <f>IF(B86&lt;K86,-1,IF(B86&gt;L86,1,0))</f>
        <v>1</v>
      </c>
      <c r="F86" s="194"/>
      <c r="G86" s="194"/>
      <c r="H86" s="152"/>
      <c r="I86" s="21"/>
      <c r="J86" s="193">
        <v>58259</v>
      </c>
      <c r="K86" s="205">
        <v>48949.428095939511</v>
      </c>
      <c r="L86" s="205">
        <v>67568.571904060489</v>
      </c>
    </row>
    <row r="87" spans="1:12" ht="12.75" x14ac:dyDescent="0.2">
      <c r="A87" s="46" t="s">
        <v>138</v>
      </c>
      <c r="B87" s="18">
        <v>13683</v>
      </c>
      <c r="C87" s="26">
        <f>B87-J87</f>
        <v>-15934</v>
      </c>
      <c r="D87" s="27">
        <f>C87/J87*100</f>
        <v>-53.800182327717195</v>
      </c>
      <c r="E87" s="21">
        <f>IF(B87&lt;K87,-1,IF(B87&gt;L87,1,0))</f>
        <v>-1</v>
      </c>
      <c r="F87" s="194"/>
      <c r="G87" s="194"/>
      <c r="H87" s="152"/>
      <c r="I87" s="21"/>
      <c r="J87" s="193">
        <v>29617</v>
      </c>
      <c r="K87" s="205">
        <v>20991.083910958041</v>
      </c>
      <c r="L87" s="205">
        <v>38242.916089041959</v>
      </c>
    </row>
    <row r="88" spans="1:12" x14ac:dyDescent="0.2">
      <c r="A88" s="31"/>
      <c r="B88" s="18" t="s">
        <v>242</v>
      </c>
      <c r="C88" s="18"/>
      <c r="D88" s="27"/>
      <c r="E88" s="21"/>
      <c r="F88" s="194"/>
      <c r="G88" s="194"/>
      <c r="H88" s="152"/>
      <c r="I88" s="21"/>
      <c r="J88" s="193"/>
      <c r="K88" s="193"/>
      <c r="L88" s="193"/>
    </row>
    <row r="89" spans="1:12" s="16" customFormat="1" x14ac:dyDescent="0.2">
      <c r="A89" s="23" t="s">
        <v>43</v>
      </c>
      <c r="B89" s="133">
        <v>1061354</v>
      </c>
      <c r="C89" s="24">
        <f t="shared" ref="C89:C95" si="33">B89-J89</f>
        <v>5510</v>
      </c>
      <c r="D89" s="134">
        <f t="shared" ref="D89:D94" si="34">C89/J89*100</f>
        <v>0.52185739560010758</v>
      </c>
      <c r="E89" s="184">
        <f t="shared" ref="E89:E94" si="35">IF(B89&lt;K89,-1,IF(B89&gt;L89,1,0))</f>
        <v>0</v>
      </c>
      <c r="F89" s="196">
        <f>+B89-F90</f>
        <v>0</v>
      </c>
      <c r="G89" s="196">
        <f>+C89-G90</f>
        <v>0</v>
      </c>
      <c r="H89" s="187"/>
      <c r="I89" s="184"/>
      <c r="J89" s="196">
        <v>1055844</v>
      </c>
      <c r="K89" s="202">
        <v>1010852.0811852831</v>
      </c>
      <c r="L89" s="202">
        <v>1100835.9188147169</v>
      </c>
    </row>
    <row r="90" spans="1:12" x14ac:dyDescent="0.2">
      <c r="A90" s="25" t="s">
        <v>39</v>
      </c>
      <c r="B90" s="18">
        <v>233438</v>
      </c>
      <c r="C90" s="26">
        <f t="shared" si="33"/>
        <v>29404</v>
      </c>
      <c r="D90" s="27">
        <f t="shared" si="34"/>
        <v>14.411323602928924</v>
      </c>
      <c r="E90" s="21">
        <f t="shared" si="35"/>
        <v>1</v>
      </c>
      <c r="F90" s="193">
        <f>SUM(B90:B95)</f>
        <v>1061354</v>
      </c>
      <c r="G90" s="193">
        <f>SUM(C90:C95)</f>
        <v>5510</v>
      </c>
      <c r="H90" s="152"/>
      <c r="I90" s="21"/>
      <c r="J90" s="193">
        <v>204034</v>
      </c>
      <c r="K90" s="205">
        <v>184134.59885221836</v>
      </c>
      <c r="L90" s="205">
        <v>223933.40114778164</v>
      </c>
    </row>
    <row r="91" spans="1:12" x14ac:dyDescent="0.2">
      <c r="A91" s="25" t="s">
        <v>29</v>
      </c>
      <c r="B91" s="18">
        <v>90735</v>
      </c>
      <c r="C91" s="26">
        <f t="shared" si="33"/>
        <v>-23887</v>
      </c>
      <c r="D91" s="27">
        <f t="shared" si="34"/>
        <v>-20.839803877091658</v>
      </c>
      <c r="E91" s="21">
        <f t="shared" si="35"/>
        <v>-1</v>
      </c>
      <c r="F91" s="194"/>
      <c r="G91" s="194"/>
      <c r="H91" s="152"/>
      <c r="I91" s="21"/>
      <c r="J91" s="193">
        <v>114622</v>
      </c>
      <c r="K91" s="205">
        <v>99164.105996920494</v>
      </c>
      <c r="L91" s="205">
        <v>130079.89400307951</v>
      </c>
    </row>
    <row r="92" spans="1:12" x14ac:dyDescent="0.2">
      <c r="A92" s="25" t="s">
        <v>30</v>
      </c>
      <c r="B92" s="18">
        <v>118019</v>
      </c>
      <c r="C92" s="26">
        <f t="shared" si="33"/>
        <v>13327</v>
      </c>
      <c r="D92" s="27">
        <f t="shared" si="34"/>
        <v>12.729721468689107</v>
      </c>
      <c r="E92" s="21">
        <f t="shared" si="35"/>
        <v>0</v>
      </c>
      <c r="F92" s="194"/>
      <c r="G92" s="194"/>
      <c r="H92" s="152"/>
      <c r="I92" s="21"/>
      <c r="J92" s="193">
        <v>104692</v>
      </c>
      <c r="K92" s="205">
        <v>91255.556713299942</v>
      </c>
      <c r="L92" s="205">
        <v>118128.44328670006</v>
      </c>
    </row>
    <row r="93" spans="1:12" x14ac:dyDescent="0.2">
      <c r="A93" s="25" t="s">
        <v>31</v>
      </c>
      <c r="B93" s="18">
        <v>204401</v>
      </c>
      <c r="C93" s="26">
        <f t="shared" si="33"/>
        <v>-16601</v>
      </c>
      <c r="D93" s="27">
        <f t="shared" si="34"/>
        <v>-7.5116967267264547</v>
      </c>
      <c r="E93" s="21">
        <f t="shared" si="35"/>
        <v>0</v>
      </c>
      <c r="F93" s="194"/>
      <c r="G93" s="194"/>
      <c r="H93" s="152"/>
      <c r="I93" s="21"/>
      <c r="J93" s="193">
        <v>221002</v>
      </c>
      <c r="K93" s="205">
        <v>198904.61159483719</v>
      </c>
      <c r="L93" s="205">
        <v>243099.38840516281</v>
      </c>
    </row>
    <row r="94" spans="1:12" x14ac:dyDescent="0.2">
      <c r="A94" s="25" t="s">
        <v>22</v>
      </c>
      <c r="B94" s="18">
        <v>414682</v>
      </c>
      <c r="C94" s="26">
        <f t="shared" si="33"/>
        <v>3381</v>
      </c>
      <c r="D94" s="27">
        <f t="shared" si="34"/>
        <v>0.8220257183911539</v>
      </c>
      <c r="E94" s="21">
        <f t="shared" si="35"/>
        <v>0</v>
      </c>
      <c r="F94" s="194"/>
      <c r="G94" s="194"/>
      <c r="H94" s="152"/>
      <c r="I94" s="21"/>
      <c r="J94" s="193">
        <v>411301</v>
      </c>
      <c r="K94" s="205">
        <v>376698.31735412893</v>
      </c>
      <c r="L94" s="205">
        <v>445903.68264587107</v>
      </c>
    </row>
    <row r="95" spans="1:12" x14ac:dyDescent="0.2">
      <c r="A95" s="25" t="s">
        <v>10</v>
      </c>
      <c r="B95" s="18">
        <v>79</v>
      </c>
      <c r="C95" s="26">
        <f t="shared" si="33"/>
        <v>-114</v>
      </c>
      <c r="D95" s="27">
        <f>C95/J95*100</f>
        <v>-59.067357512953365</v>
      </c>
      <c r="E95" s="21">
        <v>0</v>
      </c>
      <c r="F95" s="194"/>
      <c r="G95" s="194"/>
      <c r="H95" s="152"/>
      <c r="I95" s="21"/>
      <c r="J95" s="193">
        <v>193</v>
      </c>
      <c r="K95" s="205" t="s">
        <v>164</v>
      </c>
      <c r="L95" s="205" t="s">
        <v>164</v>
      </c>
    </row>
    <row r="96" spans="1:12" x14ac:dyDescent="0.2">
      <c r="A96" s="31"/>
      <c r="B96" s="35" t="s">
        <v>242</v>
      </c>
      <c r="C96" s="18"/>
      <c r="D96" s="27"/>
      <c r="E96" s="21"/>
      <c r="F96" s="194"/>
      <c r="G96" s="194"/>
      <c r="H96" s="152"/>
      <c r="I96" s="21"/>
      <c r="J96" s="193"/>
      <c r="K96" s="193"/>
      <c r="L96" s="193"/>
    </row>
    <row r="97" spans="1:14" s="16" customFormat="1" ht="12.75" x14ac:dyDescent="0.2">
      <c r="A97" s="23" t="s">
        <v>139</v>
      </c>
      <c r="B97" s="133">
        <v>1061354</v>
      </c>
      <c r="C97" s="24">
        <f t="shared" ref="C97:C104" si="36">B97-J97</f>
        <v>5510</v>
      </c>
      <c r="D97" s="134">
        <f t="shared" ref="D97:D104" si="37">C97/J97*100</f>
        <v>0.52185739560010758</v>
      </c>
      <c r="E97" s="184">
        <f t="shared" ref="E97:E103" si="38">IF(B97&lt;K97,-1,IF(B97&gt;L97,1,0))</f>
        <v>0</v>
      </c>
      <c r="F97" s="196">
        <f>+B97-F98</f>
        <v>0</v>
      </c>
      <c r="G97" s="196">
        <f>+C97-G98</f>
        <v>0</v>
      </c>
      <c r="H97" s="187"/>
      <c r="I97" s="184"/>
      <c r="J97" s="196">
        <v>1055844</v>
      </c>
      <c r="K97" s="202">
        <v>1010852.0811852831</v>
      </c>
      <c r="L97" s="202">
        <v>1100835.9188147169</v>
      </c>
    </row>
    <row r="98" spans="1:14" x14ac:dyDescent="0.2">
      <c r="A98" s="25" t="s">
        <v>47</v>
      </c>
      <c r="B98" s="18">
        <v>182737</v>
      </c>
      <c r="C98" s="26">
        <f t="shared" si="36"/>
        <v>-16601</v>
      </c>
      <c r="D98" s="32">
        <f t="shared" si="37"/>
        <v>-8.3280658981227873</v>
      </c>
      <c r="E98" s="21">
        <f t="shared" si="38"/>
        <v>0</v>
      </c>
      <c r="F98" s="193">
        <f>SUM(B98:B104)</f>
        <v>1061354</v>
      </c>
      <c r="G98" s="193">
        <f>SUM(C98:C104)</f>
        <v>5510</v>
      </c>
      <c r="H98" s="152"/>
      <c r="I98" s="21"/>
      <c r="J98" s="193">
        <v>199338</v>
      </c>
      <c r="K98" s="205">
        <v>181155.1530537763</v>
      </c>
      <c r="L98" s="205">
        <v>217520.8469462237</v>
      </c>
    </row>
    <row r="99" spans="1:14" x14ac:dyDescent="0.2">
      <c r="A99" s="25" t="s">
        <v>32</v>
      </c>
      <c r="B99" s="18">
        <v>286695</v>
      </c>
      <c r="C99" s="26">
        <f t="shared" si="36"/>
        <v>-22367</v>
      </c>
      <c r="D99" s="27">
        <f t="shared" si="37"/>
        <v>-7.2370592308339425</v>
      </c>
      <c r="E99" s="21">
        <f t="shared" si="38"/>
        <v>0</v>
      </c>
      <c r="F99" s="194"/>
      <c r="G99" s="194"/>
      <c r="H99" s="152"/>
      <c r="I99" s="21"/>
      <c r="J99" s="193">
        <v>309062</v>
      </c>
      <c r="K99" s="205">
        <v>279686.93450568483</v>
      </c>
      <c r="L99" s="205">
        <v>338437.06549431517</v>
      </c>
    </row>
    <row r="100" spans="1:14" x14ac:dyDescent="0.2">
      <c r="A100" s="25" t="s">
        <v>33</v>
      </c>
      <c r="B100" s="18">
        <v>286549</v>
      </c>
      <c r="C100" s="26">
        <f t="shared" si="36"/>
        <v>26470</v>
      </c>
      <c r="D100" s="27">
        <f t="shared" si="37"/>
        <v>10.17767678282368</v>
      </c>
      <c r="E100" s="21">
        <f t="shared" si="38"/>
        <v>1</v>
      </c>
      <c r="F100" s="194"/>
      <c r="G100" s="194"/>
      <c r="H100" s="152"/>
      <c r="I100" s="21"/>
      <c r="J100" s="193">
        <v>260079</v>
      </c>
      <c r="K100" s="205">
        <v>235365.2264619999</v>
      </c>
      <c r="L100" s="205">
        <v>284792.77353800007</v>
      </c>
    </row>
    <row r="101" spans="1:14" x14ac:dyDescent="0.2">
      <c r="A101" s="25" t="s">
        <v>34</v>
      </c>
      <c r="B101" s="18">
        <v>144417</v>
      </c>
      <c r="C101" s="26">
        <f t="shared" si="36"/>
        <v>-10007</v>
      </c>
      <c r="D101" s="27">
        <f t="shared" si="37"/>
        <v>-6.4802103300005189</v>
      </c>
      <c r="E101" s="21">
        <f t="shared" si="38"/>
        <v>0</v>
      </c>
      <c r="F101" s="194"/>
      <c r="G101" s="194"/>
      <c r="H101" s="152"/>
      <c r="I101" s="21"/>
      <c r="J101" s="193">
        <v>154424</v>
      </c>
      <c r="K101" s="205">
        <v>134877.68540843378</v>
      </c>
      <c r="L101" s="205">
        <v>173970.31459156622</v>
      </c>
    </row>
    <row r="102" spans="1:14" s="10" customFormat="1" x14ac:dyDescent="0.2">
      <c r="A102" s="25" t="s">
        <v>113</v>
      </c>
      <c r="B102" s="18">
        <v>51090</v>
      </c>
      <c r="C102" s="26">
        <f t="shared" si="36"/>
        <v>7549</v>
      </c>
      <c r="D102" s="27">
        <f t="shared" si="37"/>
        <v>17.337681725270436</v>
      </c>
      <c r="E102" s="21">
        <f t="shared" si="38"/>
        <v>0</v>
      </c>
      <c r="F102" s="194"/>
      <c r="G102" s="194"/>
      <c r="H102" s="152"/>
      <c r="I102" s="21"/>
      <c r="J102" s="203">
        <v>43541</v>
      </c>
      <c r="K102" s="205">
        <v>34989.669767812498</v>
      </c>
      <c r="L102" s="205">
        <v>52092.330232187502</v>
      </c>
    </row>
    <row r="103" spans="1:14" s="10" customFormat="1" x14ac:dyDescent="0.2">
      <c r="A103" s="25" t="s">
        <v>114</v>
      </c>
      <c r="B103" s="18">
        <v>109788</v>
      </c>
      <c r="C103" s="26">
        <f t="shared" si="36"/>
        <v>20790</v>
      </c>
      <c r="D103" s="27">
        <f t="shared" si="37"/>
        <v>23.360075507314772</v>
      </c>
      <c r="E103" s="21">
        <f t="shared" si="38"/>
        <v>1</v>
      </c>
      <c r="F103" s="194"/>
      <c r="G103" s="194"/>
      <c r="H103" s="152"/>
      <c r="I103" s="21"/>
      <c r="J103" s="203">
        <v>88998</v>
      </c>
      <c r="K103" s="205">
        <v>73072.331264633976</v>
      </c>
      <c r="L103" s="205">
        <v>104923.66873536602</v>
      </c>
    </row>
    <row r="104" spans="1:14" s="10" customFormat="1" x14ac:dyDescent="0.2">
      <c r="A104" s="25" t="s">
        <v>10</v>
      </c>
      <c r="B104" s="18">
        <v>78</v>
      </c>
      <c r="C104" s="26">
        <f t="shared" si="36"/>
        <v>-324</v>
      </c>
      <c r="D104" s="27">
        <f t="shared" si="37"/>
        <v>-80.597014925373131</v>
      </c>
      <c r="E104" s="21">
        <v>0</v>
      </c>
      <c r="F104" s="194"/>
      <c r="G104" s="194"/>
      <c r="H104" s="152"/>
      <c r="I104" s="21"/>
      <c r="J104" s="203">
        <v>402</v>
      </c>
      <c r="K104" s="205">
        <v>50.411582966523042</v>
      </c>
      <c r="L104" s="205">
        <v>753.58841703347696</v>
      </c>
    </row>
    <row r="105" spans="1:14" x14ac:dyDescent="0.2">
      <c r="A105" s="47"/>
      <c r="B105" s="48" t="s">
        <v>242</v>
      </c>
      <c r="C105" s="49"/>
      <c r="D105" s="50"/>
      <c r="E105" s="21"/>
      <c r="F105" s="194"/>
      <c r="G105" s="194"/>
      <c r="H105" s="152"/>
      <c r="I105" s="21"/>
      <c r="J105" s="193"/>
      <c r="K105" s="203"/>
      <c r="L105" s="203"/>
    </row>
    <row r="106" spans="1:14" x14ac:dyDescent="0.2">
      <c r="A106" s="51" t="s">
        <v>53</v>
      </c>
      <c r="B106" s="52" t="s">
        <v>242</v>
      </c>
      <c r="C106" s="53"/>
      <c r="D106" s="54"/>
      <c r="E106" s="15"/>
      <c r="F106" s="195"/>
      <c r="G106" s="195"/>
      <c r="H106" s="153"/>
      <c r="I106" s="15"/>
      <c r="K106" s="191"/>
      <c r="L106" s="191"/>
    </row>
    <row r="107" spans="1:14" x14ac:dyDescent="0.2">
      <c r="A107" s="55"/>
      <c r="B107" s="56" t="s">
        <v>242</v>
      </c>
      <c r="C107" s="57"/>
      <c r="D107" s="20"/>
      <c r="E107" s="21"/>
      <c r="F107" s="194"/>
      <c r="G107" s="194"/>
      <c r="H107" s="152"/>
      <c r="I107" s="21"/>
      <c r="K107" s="39"/>
      <c r="L107" s="39"/>
    </row>
    <row r="108" spans="1:14" x14ac:dyDescent="0.2">
      <c r="A108" s="58" t="s">
        <v>35</v>
      </c>
      <c r="B108" s="56" t="s">
        <v>242</v>
      </c>
      <c r="C108" s="59"/>
      <c r="D108" s="60"/>
      <c r="E108" s="21"/>
      <c r="F108" s="194"/>
      <c r="G108" s="194"/>
      <c r="H108" s="152"/>
      <c r="I108" s="21"/>
      <c r="K108" s="39"/>
      <c r="L108" s="39"/>
    </row>
    <row r="109" spans="1:14" x14ac:dyDescent="0.2">
      <c r="A109" s="61" t="s">
        <v>28</v>
      </c>
      <c r="B109" s="62">
        <v>48.026345428725328</v>
      </c>
      <c r="C109" s="171">
        <f t="shared" ref="C109:C111" si="39">B109-J109</f>
        <v>0.40792621692661868</v>
      </c>
      <c r="D109" s="171">
        <f t="shared" ref="D109:D111" si="40">C109/J109*100</f>
        <v>0.85665636045630067</v>
      </c>
      <c r="E109" s="21">
        <f>IF(B109&lt;K109,-1,IF(B109&gt;L109,1,0))</f>
        <v>0</v>
      </c>
      <c r="F109" s="194"/>
      <c r="G109" s="194"/>
      <c r="H109" s="152"/>
      <c r="I109" s="21"/>
      <c r="J109" s="175">
        <v>47.61841921179871</v>
      </c>
      <c r="K109" s="63">
        <v>45.695942238820862</v>
      </c>
      <c r="L109" s="63">
        <v>49.540896184776564</v>
      </c>
    </row>
    <row r="110" spans="1:14" ht="12.75" x14ac:dyDescent="0.2">
      <c r="A110" s="61" t="s">
        <v>140</v>
      </c>
      <c r="B110" s="62">
        <v>40.612310856471282</v>
      </c>
      <c r="C110" s="50">
        <f>B110-J110</f>
        <v>4.7066255237941377</v>
      </c>
      <c r="D110" s="50">
        <f t="shared" si="40"/>
        <v>13.108301596768907</v>
      </c>
      <c r="E110" s="21">
        <f>IF(B110&lt;K110,-1,IF(B110&gt;L110,1,0))</f>
        <v>1</v>
      </c>
      <c r="F110" s="194"/>
      <c r="G110" s="194"/>
      <c r="H110" s="152"/>
      <c r="I110" s="21"/>
      <c r="J110" s="175">
        <v>35.905685332677145</v>
      </c>
      <c r="K110" s="63">
        <v>33.914017905495172</v>
      </c>
      <c r="L110" s="63">
        <v>37.897352759859118</v>
      </c>
    </row>
    <row r="111" spans="1:14" x14ac:dyDescent="0.2">
      <c r="A111" s="61" t="s">
        <v>37</v>
      </c>
      <c r="B111" s="62">
        <v>51.973654571274665</v>
      </c>
      <c r="C111" s="171">
        <f t="shared" si="39"/>
        <v>-0.40792621692662578</v>
      </c>
      <c r="D111" s="171">
        <f t="shared" si="40"/>
        <v>-0.778758889648686</v>
      </c>
      <c r="E111" s="21">
        <f>IF(B111&lt;K111,-1,IF(B111&gt;L111,1,0))</f>
        <v>0</v>
      </c>
      <c r="F111" s="194"/>
      <c r="G111" s="194"/>
      <c r="H111" s="152"/>
      <c r="I111" s="21"/>
      <c r="J111" s="175">
        <v>52.38158078820129</v>
      </c>
      <c r="K111" s="63">
        <v>50.459103815223436</v>
      </c>
      <c r="L111" s="63">
        <v>54.304057761179138</v>
      </c>
      <c r="N111" s="170"/>
    </row>
    <row r="112" spans="1:14" x14ac:dyDescent="0.2">
      <c r="A112" s="64"/>
      <c r="B112" s="62" t="s">
        <v>242</v>
      </c>
      <c r="C112" s="50"/>
      <c r="D112" s="50"/>
      <c r="E112" s="21"/>
      <c r="F112" s="194"/>
      <c r="G112" s="194"/>
      <c r="H112" s="152"/>
      <c r="I112" s="21"/>
    </row>
    <row r="113" spans="1:33" x14ac:dyDescent="0.2">
      <c r="A113" s="58" t="s">
        <v>36</v>
      </c>
      <c r="B113" s="59" t="s">
        <v>242</v>
      </c>
      <c r="C113" s="60"/>
      <c r="D113" s="60"/>
      <c r="E113" s="21"/>
      <c r="F113" s="194"/>
      <c r="G113" s="194"/>
      <c r="H113" s="152"/>
      <c r="I113" s="21"/>
    </row>
    <row r="114" spans="1:33" ht="12.75" x14ac:dyDescent="0.2">
      <c r="A114" s="61" t="s">
        <v>141</v>
      </c>
      <c r="B114" s="62">
        <v>15.437432321926369</v>
      </c>
      <c r="C114" s="50">
        <f t="shared" ref="C114:C115" si="41">B114-J114</f>
        <v>-9.1596334206916232</v>
      </c>
      <c r="D114" s="50">
        <f t="shared" ref="D114:D115" si="42">C114/J114*100</f>
        <v>-37.238723986581974</v>
      </c>
      <c r="E114" s="21">
        <f>IF(B114&lt;K114,-1,IF(B114&gt;L114,1,0))</f>
        <v>-1</v>
      </c>
      <c r="F114" s="194"/>
      <c r="G114" s="194"/>
      <c r="H114" s="152"/>
      <c r="I114" s="21"/>
      <c r="J114" s="175">
        <v>24.597065742617993</v>
      </c>
      <c r="K114" s="63">
        <v>21.635613855794169</v>
      </c>
      <c r="L114" s="63">
        <v>27.558517629441816</v>
      </c>
      <c r="N114" s="68"/>
    </row>
    <row r="115" spans="1:33" ht="12.75" x14ac:dyDescent="0.2">
      <c r="A115" s="61" t="s">
        <v>216</v>
      </c>
      <c r="B115" s="62">
        <v>22.784288694524371</v>
      </c>
      <c r="C115" s="50">
        <f t="shared" si="41"/>
        <v>-6.4558715831903193</v>
      </c>
      <c r="D115" s="50">
        <f t="shared" si="42"/>
        <v>-22.078783159443365</v>
      </c>
      <c r="E115" s="21">
        <f>IF(B115&lt;K115,-1,IF(B115&gt;L115,1,0))</f>
        <v>-1</v>
      </c>
      <c r="F115" s="194"/>
      <c r="G115" s="194"/>
      <c r="H115" s="152"/>
      <c r="I115" s="21"/>
      <c r="J115" s="175">
        <v>29.24016027771469</v>
      </c>
      <c r="K115" s="63">
        <v>26.177602199122575</v>
      </c>
      <c r="L115" s="63">
        <v>32.302718356306805</v>
      </c>
    </row>
    <row r="116" spans="1:33" x14ac:dyDescent="0.2">
      <c r="A116" s="64"/>
      <c r="B116" s="62" t="s">
        <v>242</v>
      </c>
      <c r="C116" s="50"/>
      <c r="D116" s="50"/>
      <c r="E116" s="21"/>
      <c r="F116" s="194"/>
      <c r="G116" s="194"/>
      <c r="H116" s="152"/>
      <c r="I116" s="21"/>
    </row>
    <row r="117" spans="1:33" x14ac:dyDescent="0.2">
      <c r="A117" s="58" t="s">
        <v>52</v>
      </c>
      <c r="B117" s="59" t="s">
        <v>242</v>
      </c>
      <c r="C117" s="171"/>
      <c r="D117" s="171"/>
      <c r="E117" s="21"/>
      <c r="F117" s="194"/>
      <c r="G117" s="194"/>
      <c r="H117" s="152"/>
      <c r="I117" s="21"/>
    </row>
    <row r="118" spans="1:33" ht="12.75" x14ac:dyDescent="0.2">
      <c r="A118" s="61" t="s">
        <v>217</v>
      </c>
      <c r="B118" s="62">
        <v>67.008623683296676</v>
      </c>
      <c r="C118" s="171">
        <f t="shared" ref="C118:C120" si="43">B118-J118</f>
        <v>0.982700116505697</v>
      </c>
      <c r="D118" s="171">
        <f t="shared" ref="D118:D120" si="44">C118/J118*100</f>
        <v>1.4883549724398935</v>
      </c>
      <c r="E118" s="21">
        <f>IF(B118&lt;K118,-1,IF(B118&gt;L118,1,0))</f>
        <v>0</v>
      </c>
      <c r="F118" s="194"/>
      <c r="G118" s="194"/>
      <c r="H118" s="152"/>
      <c r="I118" s="21"/>
      <c r="J118" s="175">
        <v>66.025923566790979</v>
      </c>
      <c r="K118" s="63">
        <v>63.10205697618899</v>
      </c>
      <c r="L118" s="63">
        <v>68.949790157392968</v>
      </c>
      <c r="N118" s="172"/>
    </row>
    <row r="119" spans="1:33" x14ac:dyDescent="0.2">
      <c r="A119" s="61" t="s">
        <v>73</v>
      </c>
      <c r="B119" s="62">
        <v>12.345178840143536</v>
      </c>
      <c r="C119" s="50">
        <f t="shared" si="43"/>
        <v>-5.9288493715282868</v>
      </c>
      <c r="D119" s="50">
        <f t="shared" si="44"/>
        <v>-32.44412946534397</v>
      </c>
      <c r="E119" s="21">
        <f>IF(B119&lt;K119,-1,IF(B119&gt;L119,1,0))</f>
        <v>-1</v>
      </c>
      <c r="F119" s="194"/>
      <c r="G119" s="194"/>
      <c r="H119" s="152"/>
      <c r="I119" s="21"/>
      <c r="J119" s="175">
        <v>18.274028211671823</v>
      </c>
      <c r="K119" s="175">
        <v>15.668590491312445</v>
      </c>
      <c r="L119" s="175">
        <v>20.879465932031199</v>
      </c>
      <c r="M119" s="66"/>
    </row>
    <row r="120" spans="1:33" s="249" customFormat="1" ht="12.75" x14ac:dyDescent="0.2">
      <c r="A120" s="333" t="s">
        <v>238</v>
      </c>
      <c r="B120" s="62">
        <v>44.280660377358487</v>
      </c>
      <c r="C120" s="50">
        <f t="shared" si="43"/>
        <v>44.280660377358487</v>
      </c>
      <c r="D120" s="50" t="e">
        <f t="shared" si="44"/>
        <v>#DIV/0!</v>
      </c>
      <c r="E120" s="21">
        <f t="shared" ref="E120" si="45">IF(B120&lt;K120,-1,IF(B120&gt;L120,1,0))</f>
        <v>1</v>
      </c>
      <c r="F120" s="194"/>
      <c r="G120" s="194"/>
      <c r="H120" s="152"/>
      <c r="I120" s="21"/>
      <c r="J120" s="175"/>
      <c r="K120" s="175"/>
      <c r="L120" s="175"/>
      <c r="M120" s="66"/>
    </row>
    <row r="121" spans="1:33" x14ac:dyDescent="0.2">
      <c r="A121" s="61"/>
      <c r="B121" s="62"/>
      <c r="C121" s="50"/>
      <c r="D121" s="50"/>
      <c r="E121" s="65"/>
      <c r="F121" s="199"/>
      <c r="G121" s="199"/>
      <c r="H121" s="152"/>
      <c r="I121" s="65"/>
      <c r="K121" s="63"/>
      <c r="L121" s="63"/>
      <c r="M121" s="66"/>
    </row>
    <row r="122" spans="1:33" s="34" customFormat="1" x14ac:dyDescent="0.2">
      <c r="A122" s="58" t="s">
        <v>115</v>
      </c>
      <c r="B122" s="62" t="s">
        <v>242</v>
      </c>
      <c r="C122" s="50"/>
      <c r="D122" s="50"/>
      <c r="E122" s="65"/>
      <c r="F122" s="199"/>
      <c r="G122" s="199"/>
      <c r="H122" s="152"/>
      <c r="I122" s="65"/>
      <c r="J122" s="33"/>
      <c r="K122" s="63"/>
      <c r="L122" s="63"/>
      <c r="M122" s="125"/>
    </row>
    <row r="123" spans="1:33" s="34" customFormat="1" ht="13.5" thickBot="1" x14ac:dyDescent="0.25">
      <c r="A123" s="61" t="s">
        <v>239</v>
      </c>
      <c r="B123" s="62">
        <v>16.600984082322618</v>
      </c>
      <c r="C123" s="50">
        <f>B123-J123</f>
        <v>-10.253099646937347</v>
      </c>
      <c r="D123" s="50">
        <f>C123/J123*100</f>
        <v>-38.180783788074898</v>
      </c>
      <c r="E123" s="65">
        <f>IF(B123&lt;K123,-1,IF(B123&gt;L123,1,0))</f>
        <v>-1</v>
      </c>
      <c r="F123" s="199"/>
      <c r="G123" s="199"/>
      <c r="H123" s="152"/>
      <c r="I123" s="65"/>
      <c r="J123" s="250">
        <v>26.854083729259965</v>
      </c>
      <c r="K123" s="255">
        <v>23.778931834384874</v>
      </c>
      <c r="L123" s="255">
        <v>29.929235624135053</v>
      </c>
      <c r="M123" s="125"/>
    </row>
    <row r="124" spans="1:33" ht="12.75" x14ac:dyDescent="0.2">
      <c r="A124" s="345" t="s">
        <v>142</v>
      </c>
      <c r="B124" s="345"/>
      <c r="C124" s="345"/>
      <c r="D124" s="345"/>
      <c r="E124" s="345"/>
      <c r="F124" s="236"/>
      <c r="G124" s="236"/>
      <c r="H124" s="156"/>
      <c r="I124" s="236"/>
      <c r="J124" s="251"/>
      <c r="K124" s="123"/>
      <c r="L124" s="123"/>
      <c r="M124" s="123"/>
      <c r="N124" s="123"/>
      <c r="O124" s="123"/>
      <c r="P124" s="123"/>
      <c r="Q124" s="123"/>
      <c r="R124" s="123"/>
      <c r="S124" s="123"/>
      <c r="T124" s="123"/>
      <c r="U124" s="123"/>
      <c r="V124" s="123"/>
      <c r="W124" s="123"/>
      <c r="X124" s="123"/>
      <c r="Y124" s="123"/>
      <c r="Z124" s="123"/>
      <c r="AA124" s="123"/>
      <c r="AB124" s="123"/>
      <c r="AC124" s="123"/>
      <c r="AD124" s="123"/>
      <c r="AE124" s="123"/>
      <c r="AF124" s="123"/>
      <c r="AG124" s="123"/>
    </row>
    <row r="125" spans="1:33" ht="12.75" x14ac:dyDescent="0.2">
      <c r="A125" s="346" t="s">
        <v>143</v>
      </c>
      <c r="B125" s="346"/>
      <c r="C125" s="346"/>
      <c r="D125" s="346"/>
      <c r="E125" s="346"/>
      <c r="F125" s="236"/>
      <c r="G125" s="236"/>
      <c r="H125" s="156"/>
      <c r="I125" s="236"/>
      <c r="J125" s="123"/>
      <c r="K125" s="123"/>
      <c r="L125" s="123"/>
      <c r="M125" s="123"/>
      <c r="N125" s="123"/>
      <c r="O125" s="123"/>
      <c r="P125" s="123"/>
      <c r="Q125" s="123"/>
      <c r="R125" s="123"/>
      <c r="S125" s="123"/>
      <c r="T125" s="123"/>
      <c r="U125" s="123"/>
      <c r="V125" s="123"/>
      <c r="W125" s="123"/>
      <c r="X125" s="123"/>
      <c r="Y125" s="123"/>
      <c r="Z125" s="123"/>
      <c r="AA125" s="123"/>
      <c r="AB125" s="123"/>
      <c r="AC125" s="123"/>
      <c r="AD125" s="123"/>
      <c r="AE125" s="123"/>
      <c r="AF125" s="123"/>
      <c r="AG125" s="123"/>
    </row>
    <row r="126" spans="1:33" ht="12.75" x14ac:dyDescent="0.2">
      <c r="A126" s="346" t="s">
        <v>144</v>
      </c>
      <c r="B126" s="346"/>
      <c r="C126" s="346"/>
      <c r="D126" s="346"/>
      <c r="E126" s="346"/>
      <c r="F126" s="236"/>
      <c r="G126" s="236"/>
      <c r="H126" s="156"/>
      <c r="I126" s="236"/>
      <c r="J126" s="123"/>
      <c r="K126" s="123"/>
      <c r="L126" s="123"/>
      <c r="M126" s="123"/>
      <c r="N126" s="123"/>
      <c r="O126" s="123"/>
      <c r="P126" s="123"/>
      <c r="Q126" s="123"/>
      <c r="R126" s="123"/>
      <c r="S126" s="123"/>
      <c r="T126" s="123"/>
      <c r="U126" s="123"/>
      <c r="V126" s="123"/>
      <c r="W126" s="123"/>
      <c r="X126" s="123"/>
      <c r="Y126" s="123"/>
      <c r="Z126" s="123"/>
      <c r="AA126" s="123"/>
      <c r="AB126" s="123"/>
      <c r="AC126" s="123"/>
      <c r="AD126" s="123"/>
      <c r="AE126" s="123"/>
      <c r="AF126" s="123"/>
      <c r="AG126" s="123"/>
    </row>
    <row r="127" spans="1:33" ht="12.75" x14ac:dyDescent="0.2">
      <c r="A127" s="346" t="s">
        <v>145</v>
      </c>
      <c r="B127" s="346"/>
      <c r="C127" s="346"/>
      <c r="D127" s="346"/>
      <c r="E127" s="346"/>
      <c r="F127" s="236"/>
      <c r="G127" s="236"/>
      <c r="H127" s="156"/>
      <c r="I127" s="236"/>
      <c r="J127" s="123"/>
      <c r="K127" s="123"/>
      <c r="L127" s="123"/>
      <c r="M127" s="123"/>
      <c r="N127" s="123"/>
      <c r="O127" s="123"/>
      <c r="P127" s="123"/>
      <c r="Q127" s="123"/>
      <c r="R127" s="123"/>
      <c r="S127" s="123"/>
      <c r="T127" s="123"/>
      <c r="U127" s="123"/>
      <c r="V127" s="123"/>
      <c r="W127" s="123"/>
      <c r="X127" s="123"/>
      <c r="Y127" s="123"/>
      <c r="Z127" s="123"/>
      <c r="AA127" s="123"/>
      <c r="AB127" s="123"/>
      <c r="AC127" s="123"/>
      <c r="AD127" s="123"/>
      <c r="AE127" s="123"/>
      <c r="AF127" s="123"/>
      <c r="AG127" s="123"/>
    </row>
    <row r="128" spans="1:33" ht="12.75" x14ac:dyDescent="0.2">
      <c r="A128" s="346" t="s">
        <v>165</v>
      </c>
      <c r="B128" s="346"/>
      <c r="C128" s="346"/>
      <c r="D128" s="346"/>
      <c r="E128" s="346"/>
      <c r="F128" s="236"/>
      <c r="G128" s="236"/>
      <c r="H128" s="156"/>
      <c r="I128" s="236"/>
      <c r="J128" s="123"/>
      <c r="K128" s="123"/>
      <c r="L128" s="123"/>
      <c r="M128" s="123"/>
      <c r="N128" s="123"/>
      <c r="O128" s="123"/>
      <c r="P128" s="123"/>
      <c r="Q128" s="123"/>
      <c r="R128" s="123"/>
      <c r="S128" s="123"/>
      <c r="T128" s="123"/>
      <c r="U128" s="123"/>
      <c r="V128" s="123"/>
      <c r="W128" s="123"/>
      <c r="X128" s="123"/>
      <c r="Y128" s="123"/>
      <c r="Z128" s="123"/>
      <c r="AA128" s="123"/>
      <c r="AB128" s="123"/>
      <c r="AC128" s="123"/>
      <c r="AD128" s="123"/>
      <c r="AE128" s="123"/>
      <c r="AF128" s="123"/>
      <c r="AG128" s="123"/>
    </row>
    <row r="129" spans="1:33" ht="12.75" x14ac:dyDescent="0.2">
      <c r="A129" s="346" t="s">
        <v>146</v>
      </c>
      <c r="B129" s="346"/>
      <c r="C129" s="346"/>
      <c r="D129" s="346"/>
      <c r="E129" s="346"/>
      <c r="F129" s="236"/>
      <c r="G129" s="236"/>
      <c r="H129" s="156"/>
      <c r="I129" s="236"/>
      <c r="J129" s="123"/>
      <c r="K129" s="123"/>
      <c r="L129" s="123"/>
      <c r="M129" s="123"/>
      <c r="N129" s="123"/>
      <c r="O129" s="123"/>
      <c r="P129" s="123"/>
      <c r="Q129" s="123"/>
      <c r="R129" s="123"/>
      <c r="S129" s="123"/>
      <c r="T129" s="123"/>
      <c r="U129" s="123"/>
      <c r="V129" s="123"/>
      <c r="W129" s="123"/>
      <c r="X129" s="123"/>
      <c r="Y129" s="123"/>
      <c r="Z129" s="123"/>
      <c r="AA129" s="123"/>
      <c r="AB129" s="123"/>
      <c r="AC129" s="123"/>
      <c r="AD129" s="123"/>
      <c r="AE129" s="123"/>
      <c r="AF129" s="123"/>
      <c r="AG129" s="123"/>
    </row>
    <row r="130" spans="1:33" ht="12.75" x14ac:dyDescent="0.2">
      <c r="A130" s="346" t="s">
        <v>147</v>
      </c>
      <c r="B130" s="346"/>
      <c r="C130" s="346"/>
      <c r="D130" s="346"/>
      <c r="E130" s="346"/>
      <c r="F130" s="236"/>
      <c r="G130" s="236"/>
      <c r="H130" s="156"/>
      <c r="I130" s="236"/>
      <c r="J130" s="123"/>
      <c r="K130" s="123"/>
      <c r="L130" s="123"/>
      <c r="M130" s="123"/>
      <c r="N130" s="123"/>
      <c r="O130" s="123"/>
      <c r="P130" s="123"/>
      <c r="Q130" s="123"/>
      <c r="R130" s="123"/>
      <c r="S130" s="123"/>
      <c r="T130" s="123"/>
      <c r="U130" s="123"/>
      <c r="V130" s="123"/>
      <c r="W130" s="123"/>
      <c r="X130" s="123"/>
      <c r="Y130" s="123"/>
      <c r="Z130" s="123"/>
      <c r="AA130" s="123"/>
      <c r="AB130" s="123"/>
      <c r="AC130" s="123"/>
      <c r="AD130" s="123"/>
      <c r="AE130" s="123"/>
      <c r="AF130" s="123"/>
      <c r="AG130" s="123"/>
    </row>
    <row r="131" spans="1:33" ht="12.75" x14ac:dyDescent="0.2">
      <c r="A131" s="346" t="s">
        <v>148</v>
      </c>
      <c r="B131" s="346"/>
      <c r="C131" s="346"/>
      <c r="D131" s="346"/>
      <c r="E131" s="346"/>
      <c r="F131" s="236"/>
      <c r="G131" s="236"/>
      <c r="H131" s="156"/>
      <c r="I131" s="236"/>
      <c r="J131" s="123"/>
      <c r="K131" s="123"/>
      <c r="L131" s="123"/>
      <c r="M131" s="123"/>
      <c r="N131" s="123"/>
      <c r="O131" s="123"/>
      <c r="P131" s="123"/>
      <c r="Q131" s="123"/>
      <c r="R131" s="123"/>
      <c r="S131" s="123"/>
      <c r="T131" s="123"/>
      <c r="U131" s="123"/>
      <c r="V131" s="123"/>
      <c r="W131" s="123"/>
      <c r="X131" s="123"/>
      <c r="Y131" s="123"/>
      <c r="Z131" s="123"/>
      <c r="AA131" s="123"/>
      <c r="AB131" s="123"/>
      <c r="AC131" s="123"/>
      <c r="AD131" s="123"/>
      <c r="AE131" s="123"/>
      <c r="AF131" s="123"/>
      <c r="AG131" s="123"/>
    </row>
    <row r="132" spans="1:33" ht="12.75" x14ac:dyDescent="0.2">
      <c r="A132" s="346" t="s">
        <v>149</v>
      </c>
      <c r="B132" s="346"/>
      <c r="C132" s="346"/>
      <c r="D132" s="346"/>
      <c r="E132" s="346"/>
      <c r="F132" s="236"/>
      <c r="G132" s="236"/>
      <c r="H132" s="156"/>
      <c r="I132" s="236"/>
      <c r="J132" s="123"/>
      <c r="K132" s="123"/>
      <c r="L132" s="123"/>
      <c r="M132" s="123"/>
      <c r="N132" s="123"/>
      <c r="O132" s="123"/>
      <c r="P132" s="123"/>
      <c r="Q132" s="123"/>
      <c r="R132" s="123"/>
      <c r="S132" s="123"/>
      <c r="T132" s="123"/>
      <c r="U132" s="123"/>
      <c r="V132" s="123"/>
      <c r="W132" s="123"/>
      <c r="X132" s="123"/>
      <c r="Y132" s="123"/>
      <c r="Z132" s="123"/>
      <c r="AA132" s="123"/>
      <c r="AB132" s="123"/>
      <c r="AC132" s="123"/>
      <c r="AD132" s="123"/>
      <c r="AE132" s="123"/>
      <c r="AF132" s="123"/>
      <c r="AG132" s="123"/>
    </row>
    <row r="133" spans="1:33" ht="12.75" x14ac:dyDescent="0.2">
      <c r="A133" s="346" t="s">
        <v>150</v>
      </c>
      <c r="B133" s="346"/>
      <c r="C133" s="346"/>
      <c r="D133" s="346"/>
      <c r="E133" s="346"/>
      <c r="F133" s="236"/>
      <c r="G133" s="236"/>
      <c r="H133" s="156"/>
      <c r="I133" s="236"/>
      <c r="J133" s="123"/>
      <c r="K133" s="123"/>
      <c r="L133" s="123"/>
      <c r="M133" s="123"/>
      <c r="N133" s="123"/>
      <c r="O133" s="123"/>
      <c r="P133" s="123"/>
      <c r="Q133" s="123"/>
      <c r="R133" s="123"/>
      <c r="S133" s="123"/>
      <c r="T133" s="123"/>
      <c r="U133" s="123"/>
      <c r="V133" s="123"/>
      <c r="W133" s="123"/>
      <c r="X133" s="123"/>
      <c r="Y133" s="123"/>
      <c r="Z133" s="123"/>
      <c r="AA133" s="123"/>
      <c r="AB133" s="123"/>
      <c r="AC133" s="123"/>
      <c r="AD133" s="123"/>
      <c r="AE133" s="123"/>
      <c r="AF133" s="123"/>
      <c r="AG133" s="123"/>
    </row>
    <row r="134" spans="1:33" ht="12.75" x14ac:dyDescent="0.2">
      <c r="A134" s="346" t="s">
        <v>151</v>
      </c>
      <c r="B134" s="346"/>
      <c r="C134" s="346"/>
      <c r="D134" s="346"/>
      <c r="E134" s="346"/>
      <c r="F134" s="236"/>
      <c r="G134" s="236"/>
      <c r="H134" s="156"/>
      <c r="I134" s="236"/>
      <c r="J134" s="123"/>
      <c r="K134" s="123"/>
      <c r="L134" s="123"/>
      <c r="M134" s="123"/>
      <c r="N134" s="123"/>
      <c r="O134" s="123"/>
      <c r="P134" s="123"/>
      <c r="Q134" s="123"/>
      <c r="R134" s="123"/>
      <c r="S134" s="123"/>
      <c r="T134" s="123"/>
      <c r="U134" s="123"/>
      <c r="V134" s="123"/>
      <c r="W134" s="123"/>
      <c r="X134" s="123"/>
      <c r="Y134" s="123"/>
      <c r="Z134" s="123"/>
      <c r="AA134" s="123"/>
      <c r="AB134" s="123"/>
      <c r="AC134" s="123"/>
      <c r="AD134" s="123"/>
      <c r="AE134" s="123"/>
      <c r="AF134" s="123"/>
      <c r="AG134" s="123"/>
    </row>
    <row r="135" spans="1:33" ht="12.75" x14ac:dyDescent="0.2">
      <c r="A135" s="346" t="s">
        <v>152</v>
      </c>
      <c r="B135" s="346"/>
      <c r="C135" s="346"/>
      <c r="D135" s="346"/>
      <c r="E135" s="346"/>
      <c r="F135" s="236"/>
      <c r="G135" s="236"/>
      <c r="H135" s="156"/>
      <c r="I135" s="236"/>
      <c r="J135" s="123"/>
      <c r="K135" s="123"/>
      <c r="L135" s="123"/>
      <c r="M135" s="123"/>
      <c r="N135" s="123"/>
      <c r="O135" s="123"/>
      <c r="P135" s="123"/>
      <c r="Q135" s="123"/>
      <c r="R135" s="123"/>
      <c r="S135" s="123"/>
      <c r="T135" s="123"/>
      <c r="U135" s="123"/>
      <c r="V135" s="123"/>
      <c r="W135" s="123"/>
      <c r="X135" s="123"/>
      <c r="Y135" s="123"/>
      <c r="Z135" s="123"/>
      <c r="AA135" s="123"/>
      <c r="AB135" s="123"/>
      <c r="AC135" s="123"/>
      <c r="AD135" s="123"/>
      <c r="AE135" s="123"/>
      <c r="AF135" s="123"/>
      <c r="AG135" s="123"/>
    </row>
    <row r="136" spans="1:33" ht="12.75" customHeight="1" x14ac:dyDescent="0.2">
      <c r="A136" s="346" t="s">
        <v>225</v>
      </c>
      <c r="B136" s="346"/>
      <c r="C136" s="346"/>
      <c r="D136" s="346"/>
      <c r="E136" s="346"/>
      <c r="F136" s="236"/>
      <c r="G136" s="236"/>
      <c r="H136" s="156"/>
      <c r="I136" s="236"/>
      <c r="J136" s="123"/>
      <c r="K136" s="123"/>
      <c r="L136" s="123"/>
      <c r="M136" s="123"/>
      <c r="N136" s="123"/>
      <c r="O136" s="123"/>
      <c r="P136" s="123"/>
      <c r="Q136" s="123"/>
      <c r="R136" s="123"/>
      <c r="S136" s="123"/>
      <c r="T136" s="123"/>
      <c r="U136" s="123"/>
      <c r="V136" s="123"/>
      <c r="W136" s="123"/>
      <c r="X136" s="123"/>
      <c r="Y136" s="123"/>
      <c r="Z136" s="123"/>
      <c r="AA136" s="123"/>
      <c r="AB136" s="123"/>
      <c r="AC136" s="123"/>
      <c r="AD136" s="123"/>
      <c r="AE136" s="123"/>
      <c r="AF136" s="123"/>
      <c r="AG136" s="123"/>
    </row>
    <row r="137" spans="1:33" ht="12.75" x14ac:dyDescent="0.2">
      <c r="A137" s="346" t="s">
        <v>218</v>
      </c>
      <c r="B137" s="346"/>
      <c r="C137" s="346"/>
      <c r="D137" s="346"/>
      <c r="E137" s="346"/>
      <c r="F137" s="236"/>
      <c r="G137" s="236"/>
      <c r="H137" s="156"/>
      <c r="I137" s="236"/>
      <c r="J137" s="123"/>
      <c r="K137" s="123"/>
      <c r="L137" s="123"/>
      <c r="M137" s="123"/>
      <c r="N137" s="123"/>
      <c r="O137" s="123"/>
      <c r="P137" s="123"/>
      <c r="Q137" s="123"/>
      <c r="R137" s="123"/>
      <c r="S137" s="123"/>
      <c r="T137" s="123"/>
      <c r="U137" s="123"/>
      <c r="V137" s="123"/>
      <c r="W137" s="123"/>
      <c r="X137" s="123"/>
      <c r="Y137" s="123"/>
      <c r="Z137" s="123"/>
      <c r="AA137" s="123"/>
      <c r="AB137" s="123"/>
      <c r="AC137" s="123"/>
      <c r="AD137" s="123"/>
      <c r="AE137" s="123"/>
      <c r="AF137" s="123"/>
      <c r="AG137" s="123"/>
    </row>
    <row r="138" spans="1:33" s="257" customFormat="1" ht="12.75" x14ac:dyDescent="0.2">
      <c r="A138" s="346" t="s">
        <v>241</v>
      </c>
      <c r="B138" s="346"/>
      <c r="C138" s="346"/>
      <c r="D138" s="346"/>
      <c r="E138" s="346"/>
      <c r="F138" s="256"/>
      <c r="G138" s="256"/>
      <c r="H138" s="156"/>
      <c r="I138" s="256"/>
      <c r="J138" s="123"/>
      <c r="K138" s="123"/>
      <c r="L138" s="123"/>
      <c r="M138" s="123"/>
      <c r="N138" s="123"/>
      <c r="O138" s="123"/>
      <c r="P138" s="123"/>
      <c r="Q138" s="123"/>
      <c r="R138" s="123"/>
      <c r="S138" s="123"/>
      <c r="T138" s="123"/>
      <c r="U138" s="123"/>
      <c r="V138" s="123"/>
      <c r="W138" s="123"/>
      <c r="X138" s="123"/>
      <c r="Y138" s="123"/>
      <c r="Z138" s="123"/>
      <c r="AA138" s="123"/>
      <c r="AB138" s="123"/>
      <c r="AC138" s="123"/>
      <c r="AD138" s="123"/>
      <c r="AE138" s="123"/>
      <c r="AF138" s="123"/>
      <c r="AG138" s="123"/>
    </row>
    <row r="139" spans="1:33" ht="12.75" x14ac:dyDescent="0.2">
      <c r="A139" s="350" t="s">
        <v>240</v>
      </c>
      <c r="B139" s="350"/>
      <c r="C139" s="350"/>
      <c r="D139" s="350"/>
      <c r="E139" s="350"/>
      <c r="F139" s="236"/>
      <c r="G139" s="236"/>
      <c r="H139" s="156"/>
      <c r="I139" s="236"/>
      <c r="J139" s="123"/>
      <c r="K139" s="123"/>
      <c r="L139" s="123"/>
      <c r="M139" s="123"/>
      <c r="N139" s="123"/>
      <c r="O139" s="123"/>
      <c r="P139" s="123"/>
      <c r="Q139" s="123"/>
      <c r="R139" s="123"/>
      <c r="S139" s="123"/>
      <c r="T139" s="123"/>
      <c r="U139" s="123"/>
      <c r="V139" s="123"/>
      <c r="W139" s="123"/>
      <c r="X139" s="123"/>
      <c r="Y139" s="123"/>
      <c r="Z139" s="123"/>
      <c r="AA139" s="123"/>
      <c r="AB139" s="123"/>
      <c r="AC139" s="123"/>
      <c r="AD139" s="123"/>
      <c r="AE139" s="123"/>
      <c r="AF139" s="123"/>
      <c r="AG139" s="123"/>
    </row>
    <row r="140" spans="1:33" ht="12.75" x14ac:dyDescent="0.2">
      <c r="A140" s="346" t="s">
        <v>153</v>
      </c>
      <c r="B140" s="346"/>
      <c r="C140" s="346"/>
      <c r="D140" s="346"/>
      <c r="E140" s="346"/>
      <c r="F140" s="236"/>
      <c r="G140" s="236"/>
      <c r="H140" s="156"/>
      <c r="I140" s="236"/>
      <c r="J140" s="123"/>
      <c r="K140" s="123"/>
      <c r="L140" s="123"/>
      <c r="M140" s="123"/>
      <c r="N140" s="123"/>
      <c r="O140" s="123"/>
      <c r="P140" s="123"/>
      <c r="Q140" s="123"/>
      <c r="R140" s="123"/>
      <c r="S140" s="123"/>
      <c r="T140" s="123"/>
      <c r="U140" s="123"/>
      <c r="V140" s="123"/>
      <c r="W140" s="123"/>
      <c r="X140" s="123"/>
      <c r="Y140" s="123"/>
      <c r="Z140" s="123"/>
      <c r="AA140" s="123"/>
      <c r="AB140" s="123"/>
      <c r="AC140" s="123"/>
      <c r="AD140" s="123"/>
      <c r="AE140" s="123"/>
      <c r="AF140" s="123"/>
      <c r="AG140" s="123"/>
    </row>
    <row r="141" spans="1:33" ht="12.75" x14ac:dyDescent="0.2">
      <c r="A141" s="352" t="s">
        <v>259</v>
      </c>
      <c r="B141" s="352"/>
      <c r="C141" s="352"/>
      <c r="D141" s="352"/>
      <c r="E141" s="352"/>
      <c r="F141" s="238"/>
      <c r="G141" s="238"/>
      <c r="H141" s="157"/>
      <c r="I141" s="238"/>
      <c r="J141" s="124"/>
      <c r="K141" s="123"/>
      <c r="L141" s="123"/>
      <c r="M141" s="124"/>
      <c r="N141" s="124"/>
      <c r="O141" s="124"/>
      <c r="P141" s="124"/>
      <c r="Q141" s="124"/>
      <c r="R141" s="124"/>
      <c r="S141" s="124"/>
      <c r="T141" s="124"/>
      <c r="U141" s="124"/>
      <c r="V141" s="124"/>
      <c r="W141" s="124"/>
      <c r="X141" s="124"/>
      <c r="Y141" s="124"/>
      <c r="Z141" s="124"/>
      <c r="AA141" s="124"/>
      <c r="AB141" s="124"/>
      <c r="AC141" s="124"/>
      <c r="AD141" s="124"/>
      <c r="AE141" s="124"/>
      <c r="AF141" s="124"/>
      <c r="AG141" s="124"/>
    </row>
    <row r="142" spans="1:33" ht="11.25" hidden="1" customHeight="1" x14ac:dyDescent="0.2">
      <c r="A142" s="351" t="s">
        <v>154</v>
      </c>
      <c r="B142" s="351"/>
      <c r="C142" s="351"/>
      <c r="D142" s="351"/>
      <c r="E142" s="351"/>
      <c r="F142" s="351"/>
      <c r="G142" s="351"/>
      <c r="H142" s="351"/>
      <c r="I142" s="351"/>
      <c r="J142" s="351"/>
      <c r="K142" s="351"/>
      <c r="L142" s="351"/>
      <c r="M142" s="351"/>
      <c r="N142" s="351"/>
      <c r="O142" s="351"/>
      <c r="P142" s="351"/>
      <c r="Q142" s="351"/>
      <c r="R142" s="351"/>
      <c r="S142" s="351"/>
      <c r="T142" s="351"/>
      <c r="U142" s="351"/>
      <c r="V142" s="351"/>
      <c r="W142" s="351"/>
      <c r="X142" s="351"/>
      <c r="Y142" s="351"/>
      <c r="Z142" s="351"/>
      <c r="AA142" s="351"/>
      <c r="AB142" s="351"/>
      <c r="AC142" s="351"/>
      <c r="AD142" s="351"/>
      <c r="AE142" s="351"/>
      <c r="AF142" s="351"/>
      <c r="AG142" s="351"/>
    </row>
  </sheetData>
  <mergeCells count="30">
    <mergeCell ref="A1:E1"/>
    <mergeCell ref="A2:E2"/>
    <mergeCell ref="A3:E3"/>
    <mergeCell ref="J3:L3"/>
    <mergeCell ref="A4:A5"/>
    <mergeCell ref="C4:D4"/>
    <mergeCell ref="E4:E5"/>
    <mergeCell ref="F4:G4"/>
    <mergeCell ref="H4:I4"/>
    <mergeCell ref="J4:J5"/>
    <mergeCell ref="A134:E134"/>
    <mergeCell ref="K4:L4"/>
    <mergeCell ref="A124:E124"/>
    <mergeCell ref="A125:E125"/>
    <mergeCell ref="A126:E126"/>
    <mergeCell ref="A127:E127"/>
    <mergeCell ref="A128:E128"/>
    <mergeCell ref="A129:E129"/>
    <mergeCell ref="A130:E130"/>
    <mergeCell ref="A131:E131"/>
    <mergeCell ref="A132:E132"/>
    <mergeCell ref="A133:E133"/>
    <mergeCell ref="A142:AG142"/>
    <mergeCell ref="A135:E135"/>
    <mergeCell ref="A136:E136"/>
    <mergeCell ref="A137:E137"/>
    <mergeCell ref="A139:E139"/>
    <mergeCell ref="A140:E140"/>
    <mergeCell ref="A141:E141"/>
    <mergeCell ref="A138:E138"/>
  </mergeCells>
  <conditionalFormatting sqref="A142:C142">
    <cfRule type="iconSet" priority="5">
      <iconSet iconSet="3Arrows" showValue="0">
        <cfvo type="percent" val="0"/>
        <cfvo type="percent" val="33"/>
        <cfvo type="percent" val="67"/>
      </iconSet>
    </cfRule>
  </conditionalFormatting>
  <conditionalFormatting sqref="E121:I122">
    <cfRule type="iconSet" priority="4">
      <iconSet iconSet="3Arrows" showValue="0">
        <cfvo type="percent" val="0"/>
        <cfvo type="percent" val="33"/>
        <cfvo type="percent" val="67"/>
      </iconSet>
    </cfRule>
  </conditionalFormatting>
  <conditionalFormatting sqref="F44:I46">
    <cfRule type="iconSet" priority="2">
      <iconSet iconSet="3Arrows" showValue="0">
        <cfvo type="percent" val="0"/>
        <cfvo type="percent" val="33"/>
        <cfvo type="percent" val="67"/>
      </iconSet>
    </cfRule>
  </conditionalFormatting>
  <conditionalFormatting sqref="F51:I55">
    <cfRule type="iconSet" priority="1">
      <iconSet iconSet="3Arrows" showValue="0">
        <cfvo type="percent" val="0"/>
        <cfvo type="percent" val="33"/>
        <cfvo type="percent" val="67"/>
      </iconSet>
    </cfRule>
  </conditionalFormatting>
  <conditionalFormatting sqref="H4 E123:I123 E109:I111 E99:I104 E91:I95 E86:I87 E82:I82 E57:I57 F42:I43 E38:I38 E30:I34 E26:I26 E24:G24 E22:G22 E18:I18 E7 F4 E75:I80 E118:I120 E9:E10 H9:I10 E28:E29 H28:I29 H40:I41 E20:E21 E36:E37 H36:I37 H49:I50 E63:I63 H59:I62 H65:I66 E73:E74 H73:I74 E84:E85 H84:I85 E89:E90 H89:I90 E97:E98 H97:I98 E11:I16 F67:I71 E114:I115 F47:I47 E39:E47 E49:E55 E58:E62 E65:E71">
    <cfRule type="iconSet" priority="23">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80" max="4" man="1"/>
  </rowBreaks>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sheetPr>
  <dimension ref="A1:L71"/>
  <sheetViews>
    <sheetView view="pageBreakPreview" zoomScaleNormal="100" zoomScaleSheetLayoutView="100" workbookViewId="0">
      <pane xSplit="1" ySplit="5" topLeftCell="B30" activePane="bottomRight" state="frozen"/>
      <selection pane="topRight" activeCell="B1" sqref="B1"/>
      <selection pane="bottomLeft" activeCell="A6" sqref="A6"/>
      <selection pane="bottomRight" activeCell="F46" sqref="F46"/>
    </sheetView>
  </sheetViews>
  <sheetFormatPr baseColWidth="10" defaultColWidth="11.42578125" defaultRowHeight="11.25" x14ac:dyDescent="0.2"/>
  <cols>
    <col min="1" max="1" width="34.85546875" style="2" customWidth="1"/>
    <col min="2" max="4" width="9.28515625" style="2" customWidth="1"/>
    <col min="5" max="5" width="19.28515625" style="1" customWidth="1"/>
    <col min="6" max="6" width="10.140625" style="21" customWidth="1"/>
    <col min="7" max="7" width="5.42578125" style="21" bestFit="1" customWidth="1"/>
    <col min="8" max="8" width="11.42578125" style="2" customWidth="1"/>
    <col min="9" max="10" width="11" style="2" customWidth="1"/>
    <col min="11" max="16384" width="11.42578125" style="2"/>
  </cols>
  <sheetData>
    <row r="1" spans="1:10" x14ac:dyDescent="0.2">
      <c r="A1" s="356" t="s">
        <v>0</v>
      </c>
      <c r="B1" s="356"/>
      <c r="C1" s="356"/>
      <c r="D1" s="356"/>
      <c r="E1" s="356"/>
      <c r="F1" s="159"/>
      <c r="G1" s="159"/>
    </row>
    <row r="2" spans="1:10" x14ac:dyDescent="0.2">
      <c r="A2" s="356" t="s">
        <v>63</v>
      </c>
      <c r="B2" s="356"/>
      <c r="C2" s="356"/>
      <c r="D2" s="356"/>
      <c r="E2" s="356"/>
      <c r="F2" s="159"/>
      <c r="G2" s="159"/>
    </row>
    <row r="3" spans="1:10" ht="12" thickBot="1" x14ac:dyDescent="0.25">
      <c r="A3" s="357" t="str">
        <f>'C1 total'!A3:E3</f>
        <v>II Trimestre 2022</v>
      </c>
      <c r="B3" s="357"/>
      <c r="C3" s="357"/>
      <c r="D3" s="357"/>
      <c r="E3" s="357"/>
      <c r="F3" s="160"/>
      <c r="G3" s="160"/>
      <c r="H3" s="353" t="s">
        <v>229</v>
      </c>
      <c r="I3" s="353"/>
      <c r="J3" s="353"/>
    </row>
    <row r="4" spans="1:10" s="5" customFormat="1" ht="15" customHeight="1" x14ac:dyDescent="0.2">
      <c r="A4" s="348" t="s">
        <v>116</v>
      </c>
      <c r="B4" s="3" t="str">
        <f>+'C1 total'!B4</f>
        <v>II 2022</v>
      </c>
      <c r="C4" s="347" t="s">
        <v>74</v>
      </c>
      <c r="D4" s="347"/>
      <c r="E4" s="360" t="s">
        <v>108</v>
      </c>
      <c r="F4" s="363" t="s">
        <v>201</v>
      </c>
      <c r="G4" s="364"/>
      <c r="H4" s="354" t="s">
        <v>227</v>
      </c>
      <c r="I4" s="358" t="s">
        <v>75</v>
      </c>
      <c r="J4" s="359"/>
    </row>
    <row r="5" spans="1:10" s="5" customFormat="1" ht="12" thickBot="1" x14ac:dyDescent="0.3">
      <c r="A5" s="349"/>
      <c r="B5" s="6" t="str">
        <f>+'C1 total'!B5</f>
        <v>Abr - Jun</v>
      </c>
      <c r="C5" s="6" t="s">
        <v>49</v>
      </c>
      <c r="D5" s="6" t="s">
        <v>48</v>
      </c>
      <c r="E5" s="361"/>
      <c r="F5" s="150" t="s">
        <v>228</v>
      </c>
      <c r="G5" s="147"/>
      <c r="H5" s="355"/>
      <c r="I5" s="201" t="s">
        <v>76</v>
      </c>
      <c r="J5" s="201" t="s">
        <v>77</v>
      </c>
    </row>
    <row r="6" spans="1:10" s="5" customFormat="1" x14ac:dyDescent="0.2">
      <c r="A6" s="70"/>
      <c r="B6" s="9"/>
      <c r="C6" s="71"/>
      <c r="D6" s="9"/>
      <c r="E6" s="4"/>
      <c r="F6" s="375"/>
      <c r="G6" s="376"/>
      <c r="I6" s="22"/>
      <c r="J6" s="22"/>
    </row>
    <row r="7" spans="1:10" s="16" customFormat="1" x14ac:dyDescent="0.2">
      <c r="A7" s="72" t="s">
        <v>1</v>
      </c>
      <c r="B7" s="73">
        <v>2153988</v>
      </c>
      <c r="C7" s="13">
        <f>B7-H7</f>
        <v>184625</v>
      </c>
      <c r="D7" s="14">
        <f>C7/H7*100</f>
        <v>9.3748587741315337</v>
      </c>
      <c r="E7" s="15">
        <f>IF(B7&lt;I7,-1,IF(B7&gt;J7,1,0))</f>
        <v>1</v>
      </c>
      <c r="F7" s="161">
        <f>+B7/1000000</f>
        <v>2.153988</v>
      </c>
      <c r="G7" s="162">
        <f>+C7/1000</f>
        <v>184.625</v>
      </c>
      <c r="H7" s="211">
        <v>1969363</v>
      </c>
      <c r="I7" s="202">
        <v>1884248.3839787864</v>
      </c>
      <c r="J7" s="202">
        <v>2054477.6160212136</v>
      </c>
    </row>
    <row r="8" spans="1:10" s="16" customFormat="1" x14ac:dyDescent="0.2">
      <c r="A8" s="74"/>
      <c r="B8" s="75"/>
      <c r="C8" s="19"/>
      <c r="D8" s="20"/>
      <c r="E8" s="21"/>
      <c r="F8" s="21"/>
      <c r="G8" s="21"/>
      <c r="H8" s="211"/>
      <c r="I8" s="212"/>
      <c r="J8" s="212"/>
    </row>
    <row r="9" spans="1:10" s="16" customFormat="1" x14ac:dyDescent="0.2">
      <c r="A9" s="76" t="s">
        <v>2</v>
      </c>
      <c r="B9" s="77">
        <v>212337</v>
      </c>
      <c r="C9" s="24">
        <f>B9-H9</f>
        <v>-9134</v>
      </c>
      <c r="D9" s="20">
        <f>C9/H9*100</f>
        <v>-4.1242420000812752</v>
      </c>
      <c r="E9" s="21">
        <f>IF(B9&lt;I9,-1,IF(B9&gt;J9,1,0))</f>
        <v>0</v>
      </c>
      <c r="F9" s="163">
        <f>+B9/1000</f>
        <v>212.33699999999999</v>
      </c>
      <c r="G9" s="163">
        <f>+C9/1000</f>
        <v>-9.1340000000000003</v>
      </c>
      <c r="H9" s="211">
        <v>221471</v>
      </c>
      <c r="I9" s="204">
        <v>198779.53087928984</v>
      </c>
      <c r="J9" s="204">
        <v>244162.46912071016</v>
      </c>
    </row>
    <row r="10" spans="1:10" x14ac:dyDescent="0.2">
      <c r="A10" s="78" t="s">
        <v>56</v>
      </c>
      <c r="B10" s="79">
        <v>212337</v>
      </c>
      <c r="C10" s="26">
        <f>B10-H10</f>
        <v>-9134</v>
      </c>
      <c r="D10" s="27">
        <f>C10/H10*100</f>
        <v>-4.1242420000812752</v>
      </c>
      <c r="E10" s="21">
        <f t="shared" ref="E10:E26" si="0">IF(B10&lt;I10,-1,IF(B10&gt;J10,1,0))</f>
        <v>0</v>
      </c>
      <c r="F10" s="161"/>
      <c r="G10" s="162"/>
      <c r="H10" s="87">
        <v>221471</v>
      </c>
      <c r="I10" s="205">
        <v>198779.53087928984</v>
      </c>
      <c r="J10" s="205">
        <v>244162.46912071016</v>
      </c>
    </row>
    <row r="11" spans="1:10" x14ac:dyDescent="0.2">
      <c r="A11" s="78"/>
      <c r="B11" s="176"/>
      <c r="C11" s="18"/>
      <c r="D11" s="27"/>
      <c r="E11" s="21"/>
      <c r="F11" s="161"/>
      <c r="G11" s="162"/>
      <c r="H11" s="87"/>
      <c r="I11" s="212"/>
      <c r="J11" s="212"/>
    </row>
    <row r="12" spans="1:10" s="16" customFormat="1" x14ac:dyDescent="0.2">
      <c r="A12" s="76" t="s">
        <v>3</v>
      </c>
      <c r="B12" s="77">
        <v>408272</v>
      </c>
      <c r="C12" s="24">
        <f>B12-H12</f>
        <v>47141</v>
      </c>
      <c r="D12" s="20">
        <f>C12/H12*100</f>
        <v>13.053711810949489</v>
      </c>
      <c r="E12" s="21">
        <f t="shared" si="0"/>
        <v>1</v>
      </c>
      <c r="F12" s="163">
        <f>+B12/1000</f>
        <v>408.27199999999999</v>
      </c>
      <c r="G12" s="163">
        <f>+C12/1000</f>
        <v>47.140999999999998</v>
      </c>
      <c r="H12" s="211">
        <v>361131</v>
      </c>
      <c r="I12" s="204">
        <v>323386.42925196321</v>
      </c>
      <c r="J12" s="204">
        <v>398875.57074803679</v>
      </c>
    </row>
    <row r="13" spans="1:10" x14ac:dyDescent="0.2">
      <c r="A13" s="78" t="s">
        <v>4</v>
      </c>
      <c r="B13" s="79">
        <v>255924</v>
      </c>
      <c r="C13" s="26">
        <f>B13-H13</f>
        <v>60106</v>
      </c>
      <c r="D13" s="27">
        <f>C13/H13*100</f>
        <v>30.694828871707401</v>
      </c>
      <c r="E13" s="21">
        <f t="shared" si="0"/>
        <v>1</v>
      </c>
      <c r="F13" s="161"/>
      <c r="G13" s="162"/>
      <c r="H13" s="87">
        <v>195818</v>
      </c>
      <c r="I13" s="205">
        <v>171073.0500729107</v>
      </c>
      <c r="J13" s="205">
        <v>220562.9499270893</v>
      </c>
    </row>
    <row r="14" spans="1:10" x14ac:dyDescent="0.2">
      <c r="A14" s="78" t="s">
        <v>5</v>
      </c>
      <c r="B14" s="79">
        <v>125566</v>
      </c>
      <c r="C14" s="26">
        <f>B14-H14</f>
        <v>-11284</v>
      </c>
      <c r="D14" s="27">
        <f>C14/H14*100</f>
        <v>-8.2455242966751907</v>
      </c>
      <c r="E14" s="21">
        <f t="shared" si="0"/>
        <v>0</v>
      </c>
      <c r="F14" s="161"/>
      <c r="G14" s="162"/>
      <c r="H14" s="87">
        <v>136850</v>
      </c>
      <c r="I14" s="205">
        <v>108140.96204192055</v>
      </c>
      <c r="J14" s="205">
        <v>165559.03795807945</v>
      </c>
    </row>
    <row r="15" spans="1:10" ht="12.75" x14ac:dyDescent="0.2">
      <c r="A15" s="78" t="s">
        <v>117</v>
      </c>
      <c r="B15" s="79">
        <v>26782</v>
      </c>
      <c r="C15" s="26">
        <f>B15-H15</f>
        <v>-1681</v>
      </c>
      <c r="D15" s="27">
        <f>C15/H15*100</f>
        <v>-5.9059129396058045</v>
      </c>
      <c r="E15" s="21">
        <f t="shared" si="0"/>
        <v>0</v>
      </c>
      <c r="F15" s="161"/>
      <c r="G15" s="162"/>
      <c r="H15" s="87">
        <v>28463</v>
      </c>
      <c r="I15" s="205">
        <v>20664.550841546268</v>
      </c>
      <c r="J15" s="205">
        <v>36261.449158453732</v>
      </c>
    </row>
    <row r="16" spans="1:10" x14ac:dyDescent="0.2">
      <c r="A16" s="78"/>
      <c r="B16" s="176"/>
      <c r="C16" s="18"/>
      <c r="D16" s="27"/>
      <c r="E16" s="21"/>
      <c r="F16" s="161"/>
      <c r="G16" s="162"/>
      <c r="H16" s="87"/>
      <c r="I16" s="212"/>
      <c r="J16" s="212"/>
    </row>
    <row r="17" spans="1:10" s="16" customFormat="1" x14ac:dyDescent="0.2">
      <c r="A17" s="76" t="s">
        <v>50</v>
      </c>
      <c r="B17" s="77">
        <v>1527729</v>
      </c>
      <c r="C17" s="24">
        <f t="shared" ref="C17:C26" si="1">B17-H17</f>
        <v>160595</v>
      </c>
      <c r="D17" s="20">
        <f t="shared" ref="D17:D26" si="2">C17/H17*100</f>
        <v>11.746836813362844</v>
      </c>
      <c r="E17" s="21">
        <f t="shared" si="0"/>
        <v>1</v>
      </c>
      <c r="F17" s="161">
        <f>+B17/1000000</f>
        <v>1.5277289999999999</v>
      </c>
      <c r="G17" s="163">
        <f>+C17/1000</f>
        <v>160.595</v>
      </c>
      <c r="H17" s="211">
        <v>1367134</v>
      </c>
      <c r="I17" s="204">
        <v>1298412.075578233</v>
      </c>
      <c r="J17" s="204">
        <v>1435855.924421767</v>
      </c>
    </row>
    <row r="18" spans="1:10" x14ac:dyDescent="0.2">
      <c r="A18" s="78" t="s">
        <v>66</v>
      </c>
      <c r="B18" s="79">
        <v>384734</v>
      </c>
      <c r="C18" s="26">
        <f t="shared" si="1"/>
        <v>55096</v>
      </c>
      <c r="D18" s="27">
        <f t="shared" si="2"/>
        <v>16.71409242866417</v>
      </c>
      <c r="E18" s="21">
        <f t="shared" si="0"/>
        <v>1</v>
      </c>
      <c r="F18" s="163">
        <f>+B18/1000</f>
        <v>384.73399999999998</v>
      </c>
      <c r="G18" s="163">
        <f t="shared" ref="G18:G26" si="3">+C18/1000</f>
        <v>55.095999999999997</v>
      </c>
      <c r="H18" s="87">
        <v>329638</v>
      </c>
      <c r="I18" s="205">
        <v>296055.99122156651</v>
      </c>
      <c r="J18" s="205">
        <v>363220.00877843349</v>
      </c>
    </row>
    <row r="19" spans="1:10" x14ac:dyDescent="0.2">
      <c r="A19" s="78" t="s">
        <v>6</v>
      </c>
      <c r="B19" s="79">
        <v>104582</v>
      </c>
      <c r="C19" s="26">
        <f t="shared" si="1"/>
        <v>-1405</v>
      </c>
      <c r="D19" s="27">
        <f t="shared" si="2"/>
        <v>-1.3256342759017614</v>
      </c>
      <c r="E19" s="21">
        <f t="shared" si="0"/>
        <v>0</v>
      </c>
      <c r="F19" s="163">
        <f t="shared" ref="F19:F26" si="4">+B19/1000</f>
        <v>104.58199999999999</v>
      </c>
      <c r="G19" s="163">
        <f t="shared" si="3"/>
        <v>-1.405</v>
      </c>
      <c r="H19" s="87">
        <v>105987</v>
      </c>
      <c r="I19" s="205">
        <v>87159.746917048309</v>
      </c>
      <c r="J19" s="205">
        <v>124814.25308295169</v>
      </c>
    </row>
    <row r="20" spans="1:10" x14ac:dyDescent="0.2">
      <c r="A20" s="78" t="s">
        <v>67</v>
      </c>
      <c r="B20" s="79">
        <v>141321</v>
      </c>
      <c r="C20" s="26">
        <f t="shared" si="1"/>
        <v>8749</v>
      </c>
      <c r="D20" s="27">
        <f t="shared" si="2"/>
        <v>6.5994327610656853</v>
      </c>
      <c r="E20" s="21">
        <f t="shared" si="0"/>
        <v>0</v>
      </c>
      <c r="F20" s="163">
        <f t="shared" si="4"/>
        <v>141.321</v>
      </c>
      <c r="G20" s="163">
        <f t="shared" si="3"/>
        <v>8.7490000000000006</v>
      </c>
      <c r="H20" s="87">
        <v>132572</v>
      </c>
      <c r="I20" s="205">
        <v>110075.66979228755</v>
      </c>
      <c r="J20" s="205">
        <v>155068.33020771245</v>
      </c>
    </row>
    <row r="21" spans="1:10" x14ac:dyDescent="0.2">
      <c r="A21" s="78" t="s">
        <v>68</v>
      </c>
      <c r="B21" s="79">
        <v>40180</v>
      </c>
      <c r="C21" s="26">
        <f t="shared" si="1"/>
        <v>-21060</v>
      </c>
      <c r="D21" s="27">
        <f t="shared" si="2"/>
        <v>-34.389288047028089</v>
      </c>
      <c r="E21" s="21">
        <f t="shared" si="0"/>
        <v>-1</v>
      </c>
      <c r="F21" s="163">
        <f t="shared" si="4"/>
        <v>40.18</v>
      </c>
      <c r="G21" s="163">
        <f t="shared" si="3"/>
        <v>-21.06</v>
      </c>
      <c r="H21" s="87">
        <v>61240</v>
      </c>
      <c r="I21" s="205">
        <v>45349.150760393153</v>
      </c>
      <c r="J21" s="205">
        <v>77130.849239606847</v>
      </c>
    </row>
    <row r="22" spans="1:10" ht="22.5" x14ac:dyDescent="0.2">
      <c r="A22" s="78" t="s">
        <v>58</v>
      </c>
      <c r="B22" s="79">
        <v>202192</v>
      </c>
      <c r="C22" s="26">
        <f t="shared" si="1"/>
        <v>33798</v>
      </c>
      <c r="D22" s="27">
        <f t="shared" si="2"/>
        <v>20.070786370060691</v>
      </c>
      <c r="E22" s="21">
        <f t="shared" si="0"/>
        <v>1</v>
      </c>
      <c r="F22" s="163">
        <f t="shared" si="4"/>
        <v>202.19200000000001</v>
      </c>
      <c r="G22" s="163">
        <f t="shared" si="3"/>
        <v>33.798000000000002</v>
      </c>
      <c r="H22" s="87">
        <v>168394</v>
      </c>
      <c r="I22" s="205">
        <v>142542.53940462254</v>
      </c>
      <c r="J22" s="205">
        <v>194245.46059537746</v>
      </c>
    </row>
    <row r="23" spans="1:10" x14ac:dyDescent="0.2">
      <c r="A23" s="78" t="s">
        <v>57</v>
      </c>
      <c r="B23" s="79">
        <v>80303</v>
      </c>
      <c r="C23" s="26">
        <f t="shared" si="1"/>
        <v>-3920</v>
      </c>
      <c r="D23" s="27">
        <f t="shared" si="2"/>
        <v>-4.6543105802453013</v>
      </c>
      <c r="E23" s="21">
        <f t="shared" si="0"/>
        <v>0</v>
      </c>
      <c r="F23" s="163">
        <f t="shared" si="4"/>
        <v>80.302999999999997</v>
      </c>
      <c r="G23" s="163">
        <f t="shared" si="3"/>
        <v>-3.92</v>
      </c>
      <c r="H23" s="87">
        <v>84223</v>
      </c>
      <c r="I23" s="205">
        <v>65384.304799110774</v>
      </c>
      <c r="J23" s="205">
        <v>103061.69520088923</v>
      </c>
    </row>
    <row r="24" spans="1:10" s="173" customFormat="1" x14ac:dyDescent="0.2">
      <c r="A24" s="78" t="s">
        <v>38</v>
      </c>
      <c r="B24" s="79">
        <v>227037</v>
      </c>
      <c r="C24" s="26">
        <f t="shared" si="1"/>
        <v>37325</v>
      </c>
      <c r="D24" s="27">
        <f t="shared" si="2"/>
        <v>19.674559332040147</v>
      </c>
      <c r="E24" s="21">
        <f t="shared" si="0"/>
        <v>1</v>
      </c>
      <c r="F24" s="163">
        <f t="shared" si="4"/>
        <v>227.03700000000001</v>
      </c>
      <c r="G24" s="163">
        <f t="shared" si="3"/>
        <v>37.325000000000003</v>
      </c>
      <c r="H24" s="87">
        <v>189712</v>
      </c>
      <c r="I24" s="205">
        <v>167809.29252062988</v>
      </c>
      <c r="J24" s="205">
        <v>211614.70747937012</v>
      </c>
    </row>
    <row r="25" spans="1:10" s="173" customFormat="1" ht="12.75" x14ac:dyDescent="0.2">
      <c r="A25" s="78" t="s">
        <v>118</v>
      </c>
      <c r="B25" s="79">
        <v>213611</v>
      </c>
      <c r="C25" s="26">
        <f t="shared" si="1"/>
        <v>29278</v>
      </c>
      <c r="D25" s="27">
        <f t="shared" si="2"/>
        <v>15.883211362045863</v>
      </c>
      <c r="E25" s="21">
        <f t="shared" si="0"/>
        <v>1</v>
      </c>
      <c r="F25" s="163">
        <f t="shared" si="4"/>
        <v>213.61099999999999</v>
      </c>
      <c r="G25" s="163">
        <f t="shared" si="3"/>
        <v>29.277999999999999</v>
      </c>
      <c r="H25" s="87">
        <v>184333</v>
      </c>
      <c r="I25" s="205">
        <v>160426.93148365687</v>
      </c>
      <c r="J25" s="205">
        <v>208239.06851634313</v>
      </c>
    </row>
    <row r="26" spans="1:10" x14ac:dyDescent="0.2">
      <c r="A26" s="78" t="s">
        <v>59</v>
      </c>
      <c r="B26" s="79">
        <v>133769</v>
      </c>
      <c r="C26" s="26">
        <f t="shared" si="1"/>
        <v>22734</v>
      </c>
      <c r="D26" s="27">
        <f t="shared" si="2"/>
        <v>20.474625118205971</v>
      </c>
      <c r="E26" s="21">
        <f t="shared" si="0"/>
        <v>1</v>
      </c>
      <c r="F26" s="163">
        <f t="shared" si="4"/>
        <v>133.76900000000001</v>
      </c>
      <c r="G26" s="163">
        <f t="shared" si="3"/>
        <v>22.734000000000002</v>
      </c>
      <c r="H26" s="87">
        <v>111035</v>
      </c>
      <c r="I26" s="205">
        <v>92367.905751317681</v>
      </c>
      <c r="J26" s="205">
        <v>129702.09424868232</v>
      </c>
    </row>
    <row r="27" spans="1:10" x14ac:dyDescent="0.2">
      <c r="A27" s="78"/>
      <c r="B27" s="79" t="s">
        <v>242</v>
      </c>
      <c r="C27" s="19"/>
      <c r="D27" s="20"/>
      <c r="E27" s="21"/>
      <c r="F27" s="161"/>
      <c r="G27" s="162"/>
      <c r="H27" s="87"/>
      <c r="I27" s="212"/>
      <c r="J27" s="212"/>
    </row>
    <row r="28" spans="1:10" s="16" customFormat="1" x14ac:dyDescent="0.2">
      <c r="A28" s="76" t="s">
        <v>7</v>
      </c>
      <c r="B28" s="77">
        <v>5650</v>
      </c>
      <c r="C28" s="24">
        <f>B28-H28</f>
        <v>-13977</v>
      </c>
      <c r="D28" s="20">
        <f>C28/H28*100</f>
        <v>-71.213124777092787</v>
      </c>
      <c r="E28" s="21">
        <v>0</v>
      </c>
      <c r="F28" s="161"/>
      <c r="G28" s="162"/>
      <c r="H28" s="211">
        <v>19627</v>
      </c>
      <c r="I28" s="204">
        <v>9163.0320129966985</v>
      </c>
      <c r="J28" s="204">
        <v>30090.9679870033</v>
      </c>
    </row>
    <row r="29" spans="1:10" x14ac:dyDescent="0.2">
      <c r="A29" s="80"/>
      <c r="B29" s="79"/>
      <c r="C29" s="18"/>
      <c r="D29" s="27"/>
      <c r="E29" s="21"/>
      <c r="H29" s="87"/>
      <c r="I29" s="212"/>
      <c r="J29" s="212"/>
    </row>
    <row r="30" spans="1:10" s="16" customFormat="1" x14ac:dyDescent="0.2">
      <c r="A30" s="81" t="s">
        <v>202</v>
      </c>
      <c r="B30" s="82">
        <v>2153988</v>
      </c>
      <c r="C30" s="13">
        <f>B30-H30</f>
        <v>184625</v>
      </c>
      <c r="D30" s="14">
        <f>C30/H30*100</f>
        <v>9.3748587741315337</v>
      </c>
      <c r="E30" s="179">
        <f t="shared" ref="E30:E40" si="5">IF(B30&lt;I30,-1,IF(B30&gt;J30,1,0))</f>
        <v>1</v>
      </c>
      <c r="F30" s="184"/>
      <c r="G30" s="184"/>
      <c r="H30" s="211">
        <v>1969363</v>
      </c>
      <c r="I30" s="204">
        <v>1884248.3839787864</v>
      </c>
      <c r="J30" s="204">
        <v>2054477.6160212136</v>
      </c>
    </row>
    <row r="31" spans="1:10" x14ac:dyDescent="0.2">
      <c r="A31" s="80"/>
      <c r="B31" s="79"/>
      <c r="C31" s="18"/>
      <c r="D31" s="27"/>
      <c r="E31" s="21"/>
      <c r="H31" s="87"/>
      <c r="I31" s="205"/>
      <c r="J31" s="205"/>
    </row>
    <row r="32" spans="1:10" x14ac:dyDescent="0.2">
      <c r="A32" s="169" t="s">
        <v>203</v>
      </c>
      <c r="B32" s="79">
        <v>17151</v>
      </c>
      <c r="C32" s="26">
        <f>B32-H32</f>
        <v>1431</v>
      </c>
      <c r="D32" s="27">
        <f t="shared" ref="D32:D41" si="6">C32/H32*100</f>
        <v>9.1030534351145036</v>
      </c>
      <c r="E32" s="21">
        <f t="shared" si="5"/>
        <v>0</v>
      </c>
      <c r="H32" s="87">
        <v>15720</v>
      </c>
      <c r="I32" s="205">
        <v>8347.4205439361176</v>
      </c>
      <c r="J32" s="205">
        <v>23092.579456063882</v>
      </c>
    </row>
    <row r="33" spans="1:10" x14ac:dyDescent="0.2">
      <c r="A33" s="84" t="s">
        <v>204</v>
      </c>
      <c r="B33" s="79">
        <v>236075</v>
      </c>
      <c r="C33" s="26">
        <f t="shared" ref="C33:C41" si="7">B33-H33</f>
        <v>-5408</v>
      </c>
      <c r="D33" s="27">
        <f t="shared" si="6"/>
        <v>-2.2394951197392774</v>
      </c>
      <c r="E33" s="21">
        <f t="shared" si="5"/>
        <v>0</v>
      </c>
      <c r="H33" s="87">
        <v>241483</v>
      </c>
      <c r="I33" s="205">
        <v>207792.03199587122</v>
      </c>
      <c r="J33" s="205">
        <v>275173.96800412878</v>
      </c>
    </row>
    <row r="34" spans="1:10" x14ac:dyDescent="0.2">
      <c r="A34" s="84" t="s">
        <v>205</v>
      </c>
      <c r="B34" s="79">
        <v>236194</v>
      </c>
      <c r="C34" s="26">
        <f t="shared" si="7"/>
        <v>18762</v>
      </c>
      <c r="D34" s="27">
        <f t="shared" si="6"/>
        <v>8.628904669045955</v>
      </c>
      <c r="E34" s="21">
        <f t="shared" si="5"/>
        <v>0</v>
      </c>
      <c r="H34" s="87">
        <v>217432</v>
      </c>
      <c r="I34" s="205">
        <v>188527.18495961532</v>
      </c>
      <c r="J34" s="205">
        <v>246336.81504038468</v>
      </c>
    </row>
    <row r="35" spans="1:10" x14ac:dyDescent="0.2">
      <c r="A35" s="84" t="s">
        <v>206</v>
      </c>
      <c r="B35" s="79">
        <v>166664</v>
      </c>
      <c r="C35" s="26">
        <f t="shared" si="7"/>
        <v>24356</v>
      </c>
      <c r="D35" s="27">
        <f t="shared" si="6"/>
        <v>17.114990021643198</v>
      </c>
      <c r="E35" s="21">
        <f t="shared" si="5"/>
        <v>1</v>
      </c>
      <c r="H35" s="87">
        <v>142308</v>
      </c>
      <c r="I35" s="205">
        <v>122813.84464678454</v>
      </c>
      <c r="J35" s="205">
        <v>161802.15535321546</v>
      </c>
    </row>
    <row r="36" spans="1:10" ht="22.5" x14ac:dyDescent="0.2">
      <c r="A36" s="84" t="s">
        <v>207</v>
      </c>
      <c r="B36" s="79">
        <v>470728</v>
      </c>
      <c r="C36" s="26">
        <f t="shared" si="7"/>
        <v>66675</v>
      </c>
      <c r="D36" s="27">
        <f t="shared" si="6"/>
        <v>16.501548064239095</v>
      </c>
      <c r="E36" s="21">
        <f t="shared" si="5"/>
        <v>1</v>
      </c>
      <c r="H36" s="87">
        <v>404053</v>
      </c>
      <c r="I36" s="205">
        <v>370222.87865624065</v>
      </c>
      <c r="J36" s="205">
        <v>437883.12134375935</v>
      </c>
    </row>
    <row r="37" spans="1:10" ht="22.5" x14ac:dyDescent="0.2">
      <c r="A37" s="84" t="s">
        <v>208</v>
      </c>
      <c r="B37" s="79">
        <v>60560</v>
      </c>
      <c r="C37" s="26">
        <f t="shared" si="7"/>
        <v>-8997</v>
      </c>
      <c r="D37" s="27">
        <f t="shared" si="6"/>
        <v>-12.934715413258191</v>
      </c>
      <c r="E37" s="21">
        <f t="shared" si="5"/>
        <v>0</v>
      </c>
      <c r="H37" s="87">
        <v>69557</v>
      </c>
      <c r="I37" s="205">
        <v>59291.06446485714</v>
      </c>
      <c r="J37" s="205">
        <v>79822.935535142868</v>
      </c>
    </row>
    <row r="38" spans="1:10" ht="22.5" x14ac:dyDescent="0.2">
      <c r="A38" s="84" t="s">
        <v>209</v>
      </c>
      <c r="B38" s="79">
        <v>275740</v>
      </c>
      <c r="C38" s="26">
        <f t="shared" si="7"/>
        <v>40908</v>
      </c>
      <c r="D38" s="27">
        <f t="shared" si="6"/>
        <v>17.420113102132589</v>
      </c>
      <c r="E38" s="21">
        <f t="shared" si="5"/>
        <v>1</v>
      </c>
      <c r="H38" s="87">
        <v>234832</v>
      </c>
      <c r="I38" s="205">
        <v>206940.01499335363</v>
      </c>
      <c r="J38" s="205">
        <v>262723.98500664637</v>
      </c>
    </row>
    <row r="39" spans="1:10" ht="22.5" x14ac:dyDescent="0.2">
      <c r="A39" s="84" t="s">
        <v>210</v>
      </c>
      <c r="B39" s="79">
        <v>164520</v>
      </c>
      <c r="C39" s="26">
        <f t="shared" si="7"/>
        <v>13578</v>
      </c>
      <c r="D39" s="27">
        <f t="shared" si="6"/>
        <v>8.9955082084509286</v>
      </c>
      <c r="E39" s="21">
        <f t="shared" si="5"/>
        <v>0</v>
      </c>
      <c r="H39" s="87">
        <v>150942</v>
      </c>
      <c r="I39" s="205">
        <v>130350.17883087619</v>
      </c>
      <c r="J39" s="205">
        <v>171533.82116912381</v>
      </c>
    </row>
    <row r="40" spans="1:10" x14ac:dyDescent="0.2">
      <c r="A40" s="169" t="s">
        <v>211</v>
      </c>
      <c r="B40" s="79">
        <v>510860</v>
      </c>
      <c r="C40" s="26">
        <f t="shared" si="7"/>
        <v>35833</v>
      </c>
      <c r="D40" s="27">
        <f t="shared" si="6"/>
        <v>7.5433606931816515</v>
      </c>
      <c r="E40" s="21">
        <f t="shared" si="5"/>
        <v>0</v>
      </c>
      <c r="H40" s="87">
        <v>475027</v>
      </c>
      <c r="I40" s="205">
        <v>435348.59149532742</v>
      </c>
      <c r="J40" s="205">
        <v>514705.40850467258</v>
      </c>
    </row>
    <row r="41" spans="1:10" x14ac:dyDescent="0.2">
      <c r="A41" s="169" t="s">
        <v>10</v>
      </c>
      <c r="B41" s="79">
        <v>15496</v>
      </c>
      <c r="C41" s="26">
        <f t="shared" si="7"/>
        <v>-2513</v>
      </c>
      <c r="D41" s="27">
        <f t="shared" si="6"/>
        <v>-13.954134044089066</v>
      </c>
      <c r="E41" s="21">
        <v>0</v>
      </c>
      <c r="H41" s="87">
        <v>18009</v>
      </c>
      <c r="I41" s="205">
        <v>9205.8725225157214</v>
      </c>
      <c r="J41" s="205">
        <v>26812.127477484279</v>
      </c>
    </row>
    <row r="42" spans="1:10" x14ac:dyDescent="0.2">
      <c r="A42" s="80"/>
      <c r="B42" s="79"/>
      <c r="C42" s="18"/>
      <c r="D42" s="27"/>
      <c r="E42" s="21"/>
      <c r="H42" s="87"/>
      <c r="I42" s="212"/>
      <c r="J42" s="212"/>
    </row>
    <row r="43" spans="1:10" s="16" customFormat="1" x14ac:dyDescent="0.2">
      <c r="A43" s="81" t="s">
        <v>212</v>
      </c>
      <c r="B43" s="82">
        <v>2153988</v>
      </c>
      <c r="C43" s="13">
        <f>B43-H43</f>
        <v>184625</v>
      </c>
      <c r="D43" s="14">
        <f>C43/H43*100</f>
        <v>9.3748587741315337</v>
      </c>
      <c r="E43" s="15">
        <f>IF(B43&lt;I43,-1,IF(B43&gt;J43,1,0))</f>
        <v>1</v>
      </c>
      <c r="F43" s="15"/>
      <c r="G43" s="15"/>
      <c r="H43" s="211">
        <v>1969363</v>
      </c>
      <c r="I43" s="202">
        <v>1884248.3839787864</v>
      </c>
      <c r="J43" s="202">
        <v>2054477.6160212136</v>
      </c>
    </row>
    <row r="44" spans="1:10" s="16" customFormat="1" x14ac:dyDescent="0.2">
      <c r="A44" s="83"/>
      <c r="B44" s="79"/>
      <c r="C44" s="18"/>
      <c r="D44" s="27"/>
      <c r="E44" s="21"/>
      <c r="F44" s="21"/>
      <c r="G44" s="21"/>
      <c r="H44" s="211"/>
      <c r="I44" s="212"/>
      <c r="J44" s="212"/>
    </row>
    <row r="45" spans="1:10" s="16" customFormat="1" ht="12.75" x14ac:dyDescent="0.2">
      <c r="A45" s="84" t="s">
        <v>119</v>
      </c>
      <c r="B45" s="79">
        <v>489420</v>
      </c>
      <c r="C45" s="26">
        <f>B45-H45</f>
        <v>14785</v>
      </c>
      <c r="D45" s="27">
        <f>C45/H45*100</f>
        <v>3.1150252299135128</v>
      </c>
      <c r="E45" s="21">
        <f>IF(B45&lt;I45,-1,IF(B45&gt;J45,1,0))</f>
        <v>0</v>
      </c>
      <c r="F45" s="163">
        <f t="shared" ref="F45" si="8">+B45/1000</f>
        <v>489.42</v>
      </c>
      <c r="G45" s="339">
        <f>+B45/$B$43*100</f>
        <v>22.721575050557384</v>
      </c>
      <c r="H45" s="87">
        <v>474635</v>
      </c>
      <c r="I45" s="205">
        <v>427349.05088729184</v>
      </c>
      <c r="J45" s="205">
        <v>521920.94911270816</v>
      </c>
    </row>
    <row r="46" spans="1:10" ht="12.75" x14ac:dyDescent="0.2">
      <c r="A46" s="84" t="s">
        <v>120</v>
      </c>
      <c r="B46" s="79">
        <v>1138212</v>
      </c>
      <c r="C46" s="26">
        <f>B46-H46</f>
        <v>136520</v>
      </c>
      <c r="D46" s="27">
        <f>C46/H46*100</f>
        <v>13.62893983380121</v>
      </c>
      <c r="E46" s="21">
        <f>IF(B46&lt;I46,-1,IF(B46&gt;J46,1,0))</f>
        <v>1</v>
      </c>
      <c r="F46" s="161">
        <f>+B46/1000000</f>
        <v>1.138212</v>
      </c>
      <c r="G46" s="339">
        <f t="shared" ref="G46:G47" si="9">+B46/$B$43*100</f>
        <v>52.842077114635735</v>
      </c>
      <c r="H46" s="87">
        <v>1001692</v>
      </c>
      <c r="I46" s="205">
        <v>949305.65335178154</v>
      </c>
      <c r="J46" s="205">
        <v>1054078.3466482186</v>
      </c>
    </row>
    <row r="47" spans="1:10" s="16" customFormat="1" x14ac:dyDescent="0.2">
      <c r="A47" s="84" t="s">
        <v>12</v>
      </c>
      <c r="B47" s="79">
        <v>510860</v>
      </c>
      <c r="C47" s="26">
        <f>B47-H47</f>
        <v>35833</v>
      </c>
      <c r="D47" s="27">
        <f>C47/H47*100</f>
        <v>7.5433606931816515</v>
      </c>
      <c r="E47" s="21">
        <f>IF(B47&lt;I47,-1,IF(B47&gt;J47,1,0))</f>
        <v>0</v>
      </c>
      <c r="F47" s="163">
        <f t="shared" ref="F47" si="10">+B47/1000</f>
        <v>510.86</v>
      </c>
      <c r="G47" s="339">
        <f t="shared" si="9"/>
        <v>23.716938070221374</v>
      </c>
      <c r="H47" s="87">
        <v>475027</v>
      </c>
      <c r="I47" s="205">
        <v>435348.59149532742</v>
      </c>
      <c r="J47" s="205">
        <v>514705.40850467258</v>
      </c>
    </row>
    <row r="48" spans="1:10" s="16" customFormat="1" x14ac:dyDescent="0.2">
      <c r="A48" s="84" t="s">
        <v>10</v>
      </c>
      <c r="B48" s="79">
        <v>15496</v>
      </c>
      <c r="C48" s="26">
        <f>B48-H48</f>
        <v>-2513</v>
      </c>
      <c r="D48" s="27">
        <f>C48/H48*100</f>
        <v>-13.954134044089066</v>
      </c>
      <c r="E48" s="21">
        <v>0</v>
      </c>
      <c r="F48" s="163"/>
      <c r="G48" s="163"/>
      <c r="H48" s="87">
        <v>18009</v>
      </c>
      <c r="I48" s="205">
        <v>9205.8725225157214</v>
      </c>
      <c r="J48" s="205">
        <v>26812.127477484279</v>
      </c>
    </row>
    <row r="49" spans="1:12" x14ac:dyDescent="0.2">
      <c r="A49" s="80"/>
      <c r="B49" s="79"/>
      <c r="C49" s="19"/>
      <c r="D49" s="20"/>
      <c r="E49" s="21"/>
      <c r="H49" s="87"/>
      <c r="I49" s="212"/>
      <c r="J49" s="212"/>
    </row>
    <row r="50" spans="1:12" s="16" customFormat="1" x14ac:dyDescent="0.2">
      <c r="A50" s="81" t="s">
        <v>213</v>
      </c>
      <c r="B50" s="82">
        <v>2153988</v>
      </c>
      <c r="C50" s="13">
        <f>B50-H50</f>
        <v>184625</v>
      </c>
      <c r="D50" s="14">
        <f>C50/H50*100</f>
        <v>9.3748587741315337</v>
      </c>
      <c r="E50" s="15">
        <f>IF(B50&lt;I50,-1,IF(B50&gt;J50,1,0))</f>
        <v>1</v>
      </c>
      <c r="F50" s="15"/>
      <c r="G50" s="15"/>
      <c r="H50" s="211">
        <v>1969363</v>
      </c>
      <c r="I50" s="202">
        <v>1884248.3839787864</v>
      </c>
      <c r="J50" s="202">
        <v>2054477.6160212136</v>
      </c>
    </row>
    <row r="51" spans="1:12" s="16" customFormat="1" x14ac:dyDescent="0.2">
      <c r="A51" s="83"/>
      <c r="B51" s="79"/>
      <c r="C51" s="18"/>
      <c r="D51" s="27"/>
      <c r="E51" s="21"/>
      <c r="F51" s="21"/>
      <c r="G51" s="21"/>
      <c r="H51" s="211"/>
      <c r="I51" s="212"/>
      <c r="J51" s="212"/>
    </row>
    <row r="52" spans="1:12" s="173" customFormat="1" x14ac:dyDescent="0.2">
      <c r="A52" s="84" t="s">
        <v>8</v>
      </c>
      <c r="B52" s="79">
        <v>275463</v>
      </c>
      <c r="C52" s="26">
        <f>B52-H52</f>
        <v>10871</v>
      </c>
      <c r="D52" s="27">
        <f>C52/H52*100</f>
        <v>4.1085898288685971</v>
      </c>
      <c r="E52" s="21">
        <f>IF(B52&lt;I52,-1,IF(B52&gt;J52,1,0))</f>
        <v>0</v>
      </c>
      <c r="F52" s="21"/>
      <c r="G52" s="21"/>
      <c r="H52" s="87">
        <v>264592</v>
      </c>
      <c r="I52" s="205">
        <v>232429.34747371881</v>
      </c>
      <c r="J52" s="205">
        <v>296754.65252628119</v>
      </c>
    </row>
    <row r="53" spans="1:12" x14ac:dyDescent="0.2">
      <c r="A53" s="84" t="s">
        <v>9</v>
      </c>
      <c r="B53" s="79">
        <v>1878525</v>
      </c>
      <c r="C53" s="26">
        <f>B53-H53</f>
        <v>173754</v>
      </c>
      <c r="D53" s="27">
        <f>C53/H53*100</f>
        <v>10.192219365533553</v>
      </c>
      <c r="E53" s="21">
        <f>IF(B53&lt;I53,-1,IF(B53&gt;J53,1,0))</f>
        <v>1</v>
      </c>
      <c r="H53" s="87">
        <v>1704771</v>
      </c>
      <c r="I53" s="205">
        <v>1624565.3047174853</v>
      </c>
      <c r="J53" s="205">
        <v>1784976.6952825147</v>
      </c>
    </row>
    <row r="54" spans="1:12" x14ac:dyDescent="0.2">
      <c r="A54" s="84" t="s">
        <v>10</v>
      </c>
      <c r="B54" s="79">
        <v>0</v>
      </c>
      <c r="C54" s="26">
        <v>0</v>
      </c>
      <c r="D54" s="27" t="s">
        <v>164</v>
      </c>
      <c r="E54" s="21">
        <v>0</v>
      </c>
      <c r="H54" s="41" t="s">
        <v>164</v>
      </c>
      <c r="I54" s="213" t="s">
        <v>164</v>
      </c>
      <c r="J54" s="213" t="s">
        <v>164</v>
      </c>
    </row>
    <row r="55" spans="1:12" x14ac:dyDescent="0.2">
      <c r="A55" s="80"/>
      <c r="B55" s="79"/>
      <c r="C55" s="18"/>
      <c r="D55" s="27"/>
      <c r="E55" s="21"/>
      <c r="H55" s="87"/>
      <c r="I55" s="212"/>
      <c r="J55" s="212"/>
    </row>
    <row r="56" spans="1:12" s="16" customFormat="1" x14ac:dyDescent="0.2">
      <c r="A56" s="11" t="s">
        <v>214</v>
      </c>
      <c r="B56" s="85">
        <v>2153988</v>
      </c>
      <c r="C56" s="13">
        <f>B56-H56</f>
        <v>184625</v>
      </c>
      <c r="D56" s="14">
        <f>C56/H56*100</f>
        <v>9.3748587741315337</v>
      </c>
      <c r="E56" s="15">
        <f>IF(B56&lt;I56,-1,IF(B56&gt;J56,1,0))</f>
        <v>1</v>
      </c>
      <c r="F56" s="15"/>
      <c r="G56" s="15"/>
      <c r="H56" s="211">
        <v>1969363</v>
      </c>
      <c r="I56" s="202">
        <v>1884248.3839787864</v>
      </c>
      <c r="J56" s="202">
        <v>2054477.6160212136</v>
      </c>
    </row>
    <row r="57" spans="1:12" s="16" customFormat="1" x14ac:dyDescent="0.2">
      <c r="A57" s="17"/>
      <c r="B57" s="86" t="s">
        <v>242</v>
      </c>
      <c r="C57" s="18"/>
      <c r="D57" s="27"/>
      <c r="E57" s="21"/>
      <c r="F57" s="21"/>
      <c r="G57" s="21"/>
      <c r="H57" s="211"/>
      <c r="I57" s="212"/>
      <c r="J57" s="212"/>
    </row>
    <row r="58" spans="1:12" x14ac:dyDescent="0.2">
      <c r="A58" s="31" t="s">
        <v>13</v>
      </c>
      <c r="B58" s="86">
        <v>1582340</v>
      </c>
      <c r="C58" s="26">
        <f>B58-H58</f>
        <v>142126</v>
      </c>
      <c r="D58" s="27">
        <f>C58/H58*100</f>
        <v>9.8683945580309587</v>
      </c>
      <c r="E58" s="21">
        <f>IF(B58&lt;I58,-1,IF(B58&gt;J58,1,0))</f>
        <v>1</v>
      </c>
      <c r="F58" s="163">
        <f t="shared" ref="F58:F61" si="11">+B58/1000</f>
        <v>1582.34</v>
      </c>
      <c r="G58" s="163">
        <f t="shared" ref="G58:G61" si="12">+C58/1000</f>
        <v>142.126</v>
      </c>
      <c r="H58" s="87">
        <v>1440214</v>
      </c>
      <c r="I58" s="205">
        <v>1369365.4016286419</v>
      </c>
      <c r="J58" s="205">
        <v>1511062.5983713581</v>
      </c>
      <c r="K58" s="68"/>
    </row>
    <row r="59" spans="1:12" s="173" customFormat="1" x14ac:dyDescent="0.2">
      <c r="A59" s="31" t="s">
        <v>11</v>
      </c>
      <c r="B59" s="86">
        <v>476944</v>
      </c>
      <c r="C59" s="26">
        <f>B59-H59</f>
        <v>31086</v>
      </c>
      <c r="D59" s="27">
        <f>C59/H59*100</f>
        <v>6.9721749974207032</v>
      </c>
      <c r="E59" s="21">
        <f>IF(B59&lt;I59,-1,IF(B59&gt;J59,1,0))</f>
        <v>0</v>
      </c>
      <c r="F59" s="163">
        <f t="shared" si="11"/>
        <v>476.94400000000002</v>
      </c>
      <c r="G59" s="163">
        <f t="shared" si="12"/>
        <v>31.085999999999999</v>
      </c>
      <c r="H59" s="87">
        <v>445858</v>
      </c>
      <c r="I59" s="205">
        <v>411506.64635164285</v>
      </c>
      <c r="J59" s="205">
        <v>480209.35364835715</v>
      </c>
      <c r="K59" s="87"/>
      <c r="L59" s="87"/>
    </row>
    <row r="60" spans="1:12" s="173" customFormat="1" x14ac:dyDescent="0.2">
      <c r="A60" s="31" t="s">
        <v>14</v>
      </c>
      <c r="B60" s="86">
        <v>63337</v>
      </c>
      <c r="C60" s="26">
        <f>B60-H60</f>
        <v>15717</v>
      </c>
      <c r="D60" s="27">
        <f>C60/H60*100</f>
        <v>33.005039899202018</v>
      </c>
      <c r="E60" s="21">
        <f>IF(B60&lt;I60,-1,IF(B60&gt;J60,1,0))</f>
        <v>1</v>
      </c>
      <c r="F60" s="163">
        <f t="shared" si="11"/>
        <v>63.337000000000003</v>
      </c>
      <c r="G60" s="163">
        <f t="shared" si="12"/>
        <v>15.717000000000001</v>
      </c>
      <c r="H60" s="87">
        <v>47620</v>
      </c>
      <c r="I60" s="205">
        <v>37127.775569914149</v>
      </c>
      <c r="J60" s="205">
        <v>58112.224430085851</v>
      </c>
      <c r="L60" s="87"/>
    </row>
    <row r="61" spans="1:12" ht="13.5" thickBot="1" x14ac:dyDescent="0.25">
      <c r="A61" s="31" t="s">
        <v>155</v>
      </c>
      <c r="B61" s="88">
        <v>31367</v>
      </c>
      <c r="C61" s="26">
        <f>B61-H61</f>
        <v>-4304</v>
      </c>
      <c r="D61" s="27">
        <f>C61/H61*100</f>
        <v>-12.065823778419444</v>
      </c>
      <c r="E61" s="21">
        <f>IF(B61&lt;I61,-1,IF(B61&gt;J61,1,0))</f>
        <v>0</v>
      </c>
      <c r="F61" s="163">
        <f t="shared" si="11"/>
        <v>31.367000000000001</v>
      </c>
      <c r="G61" s="163">
        <f t="shared" si="12"/>
        <v>-4.3040000000000003</v>
      </c>
      <c r="H61" s="215">
        <v>35671</v>
      </c>
      <c r="I61" s="214">
        <v>26439.166305585681</v>
      </c>
      <c r="J61" s="214">
        <v>44902.833694414323</v>
      </c>
    </row>
    <row r="62" spans="1:12" x14ac:dyDescent="0.2">
      <c r="A62" s="372" t="s">
        <v>44</v>
      </c>
      <c r="B62" s="372"/>
      <c r="C62" s="372"/>
      <c r="D62" s="372"/>
      <c r="E62" s="372"/>
      <c r="F62" s="164"/>
      <c r="G62" s="164"/>
      <c r="H62" s="87"/>
      <c r="I62" s="87"/>
      <c r="J62" s="87"/>
    </row>
    <row r="63" spans="1:12" x14ac:dyDescent="0.2">
      <c r="A63" s="373" t="s">
        <v>45</v>
      </c>
      <c r="B63" s="373"/>
      <c r="C63" s="373"/>
      <c r="D63" s="373"/>
      <c r="E63" s="373"/>
      <c r="F63" s="165"/>
      <c r="G63" s="165"/>
      <c r="H63" s="87"/>
      <c r="I63" s="87"/>
      <c r="J63" s="87"/>
    </row>
    <row r="64" spans="1:12" x14ac:dyDescent="0.2">
      <c r="A64" s="373" t="s">
        <v>166</v>
      </c>
      <c r="B64" s="373"/>
      <c r="C64" s="373"/>
      <c r="D64" s="373"/>
      <c r="E64" s="373"/>
      <c r="F64" s="165"/>
      <c r="G64" s="165"/>
      <c r="H64" s="87"/>
      <c r="I64" s="87"/>
      <c r="J64" s="87"/>
    </row>
    <row r="65" spans="1:10" x14ac:dyDescent="0.2">
      <c r="A65" s="374" t="s">
        <v>46</v>
      </c>
      <c r="B65" s="374"/>
      <c r="C65" s="374"/>
      <c r="D65" s="374"/>
      <c r="E65" s="374"/>
      <c r="F65" s="165"/>
      <c r="G65" s="165"/>
      <c r="H65" s="87"/>
      <c r="I65" s="87"/>
      <c r="J65" s="87"/>
    </row>
    <row r="66" spans="1:10" x14ac:dyDescent="0.2">
      <c r="A66" s="373" t="s">
        <v>156</v>
      </c>
      <c r="B66" s="373"/>
      <c r="C66" s="373"/>
      <c r="D66" s="373"/>
      <c r="E66" s="373"/>
      <c r="F66" s="165"/>
      <c r="G66" s="165"/>
      <c r="H66" s="87"/>
      <c r="I66" s="87"/>
      <c r="J66" s="87"/>
    </row>
    <row r="67" spans="1:10" x14ac:dyDescent="0.2">
      <c r="A67" s="373" t="s">
        <v>153</v>
      </c>
      <c r="B67" s="373"/>
      <c r="C67" s="373"/>
      <c r="D67" s="373"/>
      <c r="E67" s="373"/>
      <c r="F67" s="165"/>
      <c r="G67" s="165"/>
      <c r="H67" s="87"/>
      <c r="I67" s="87"/>
      <c r="J67" s="87"/>
    </row>
    <row r="68" spans="1:10" ht="11.25" customHeight="1" x14ac:dyDescent="0.2">
      <c r="A68" s="352" t="s">
        <v>259</v>
      </c>
      <c r="B68" s="352"/>
      <c r="C68" s="352"/>
      <c r="D68" s="352"/>
      <c r="E68" s="352"/>
      <c r="F68" s="164"/>
      <c r="G68" s="164"/>
      <c r="H68" s="87"/>
      <c r="I68" s="87"/>
      <c r="J68" s="87"/>
    </row>
    <row r="69" spans="1:10" hidden="1" x14ac:dyDescent="0.2">
      <c r="A69" s="67">
        <v>1</v>
      </c>
      <c r="B69" s="67">
        <v>-1</v>
      </c>
      <c r="C69" s="67">
        <v>0</v>
      </c>
      <c r="H69" s="87"/>
      <c r="I69" s="87"/>
      <c r="J69" s="87"/>
    </row>
    <row r="70" spans="1:10" x14ac:dyDescent="0.2">
      <c r="H70" s="87"/>
      <c r="I70" s="87"/>
      <c r="J70" s="87"/>
    </row>
    <row r="71" spans="1:10" x14ac:dyDescent="0.2">
      <c r="H71" s="87"/>
      <c r="I71" s="87"/>
      <c r="J71" s="87"/>
    </row>
  </sheetData>
  <mergeCells count="18">
    <mergeCell ref="F6:G6"/>
    <mergeCell ref="A1:E1"/>
    <mergeCell ref="A2:E2"/>
    <mergeCell ref="A3:E3"/>
    <mergeCell ref="I4:J4"/>
    <mergeCell ref="A4:A5"/>
    <mergeCell ref="E4:E5"/>
    <mergeCell ref="C4:D4"/>
    <mergeCell ref="H4:H5"/>
    <mergeCell ref="H3:J3"/>
    <mergeCell ref="F4:G4"/>
    <mergeCell ref="A68:E68"/>
    <mergeCell ref="A62:E62"/>
    <mergeCell ref="A63:E63"/>
    <mergeCell ref="A64:E64"/>
    <mergeCell ref="A66:E66"/>
    <mergeCell ref="A67:E67"/>
    <mergeCell ref="A65:E65"/>
  </mergeCells>
  <conditionalFormatting sqref="F6">
    <cfRule type="iconSet" priority="5">
      <iconSet iconSet="3Arrows" showValue="0">
        <cfvo type="percent" val="0"/>
        <cfvo type="percent" val="33"/>
        <cfvo type="percent" val="67"/>
      </iconSet>
    </cfRule>
  </conditionalFormatting>
  <conditionalFormatting sqref="A69:C69 E58:E61 E56:G56 E52:G54 E50:G50 E43:G43 E7 E45:E48 E9:E41">
    <cfRule type="iconSet" priority="20">
      <iconSet iconSet="3Arrows" showValue="0">
        <cfvo type="percent" val="0"/>
        <cfvo type="percent" val="33"/>
        <cfvo type="percent" val="67"/>
      </iconSet>
    </cfRule>
  </conditionalFormatting>
  <conditionalFormatting sqref="F4">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71"/>
  <sheetViews>
    <sheetView view="pageBreakPreview" zoomScale="90" zoomScaleNormal="100" zoomScaleSheetLayoutView="90" workbookViewId="0">
      <pane xSplit="1" ySplit="5" topLeftCell="B6" activePane="bottomRight" state="frozen"/>
      <selection activeCell="J8" sqref="J8"/>
      <selection pane="topRight" activeCell="J8" sqref="J8"/>
      <selection pane="bottomLeft" activeCell="J8" sqref="J8"/>
      <selection pane="bottomRight" activeCell="B7" sqref="B7:B61"/>
    </sheetView>
  </sheetViews>
  <sheetFormatPr baseColWidth="10" defaultColWidth="51.42578125" defaultRowHeight="15" x14ac:dyDescent="0.25"/>
  <cols>
    <col min="1" max="1" width="34.85546875" customWidth="1"/>
    <col min="2" max="4" width="9.28515625" customWidth="1"/>
    <col min="5" max="5" width="19.7109375" customWidth="1"/>
    <col min="6" max="7" width="5.42578125" customWidth="1"/>
    <col min="8" max="8" width="13.42578125" customWidth="1"/>
    <col min="9" max="10" width="10.28515625" customWidth="1"/>
    <col min="11" max="192" width="14.7109375" customWidth="1"/>
    <col min="193" max="432" width="14.5703125" customWidth="1"/>
  </cols>
  <sheetData>
    <row r="1" spans="1:10" x14ac:dyDescent="0.25">
      <c r="A1" s="356" t="s">
        <v>247</v>
      </c>
      <c r="B1" s="356"/>
      <c r="C1" s="356"/>
      <c r="D1" s="356"/>
      <c r="E1" s="356"/>
      <c r="F1" s="159"/>
      <c r="G1" s="159"/>
      <c r="H1" s="261"/>
      <c r="I1" s="261"/>
      <c r="J1" s="261"/>
    </row>
    <row r="2" spans="1:10" x14ac:dyDescent="0.25">
      <c r="A2" s="356" t="s">
        <v>65</v>
      </c>
      <c r="B2" s="356"/>
      <c r="C2" s="356"/>
      <c r="D2" s="356"/>
      <c r="E2" s="356"/>
      <c r="F2" s="159"/>
      <c r="G2" s="159"/>
      <c r="H2" s="261"/>
      <c r="I2" s="261"/>
      <c r="J2" s="261"/>
    </row>
    <row r="3" spans="1:10" ht="15.75" thickBot="1" x14ac:dyDescent="0.3">
      <c r="A3" s="357" t="str">
        <f>+'C2 total'!A3:E3</f>
        <v>II Trimestre 2022</v>
      </c>
      <c r="B3" s="357"/>
      <c r="C3" s="357"/>
      <c r="D3" s="357"/>
      <c r="E3" s="357"/>
      <c r="F3" s="160"/>
      <c r="G3" s="160"/>
      <c r="H3" s="353" t="s">
        <v>229</v>
      </c>
      <c r="I3" s="353"/>
      <c r="J3" s="353"/>
    </row>
    <row r="4" spans="1:10" x14ac:dyDescent="0.25">
      <c r="A4" s="368" t="s">
        <v>116</v>
      </c>
      <c r="B4" s="275" t="str">
        <f>+'C2 total'!B4</f>
        <v>II 2022</v>
      </c>
      <c r="C4" s="369" t="s">
        <v>74</v>
      </c>
      <c r="D4" s="369"/>
      <c r="E4" s="370" t="s">
        <v>108</v>
      </c>
      <c r="F4" s="363" t="s">
        <v>201</v>
      </c>
      <c r="G4" s="364"/>
      <c r="H4" s="371" t="s">
        <v>227</v>
      </c>
      <c r="I4" s="365" t="s">
        <v>75</v>
      </c>
      <c r="J4" s="366"/>
    </row>
    <row r="5" spans="1:10" ht="15.75" thickBot="1" x14ac:dyDescent="0.3">
      <c r="A5" s="349"/>
      <c r="B5" s="6" t="str">
        <f>+'C2 total'!B5</f>
        <v>Abr - Jun</v>
      </c>
      <c r="C5" s="6" t="s">
        <v>49</v>
      </c>
      <c r="D5" s="6" t="s">
        <v>48</v>
      </c>
      <c r="E5" s="361"/>
      <c r="F5" s="150" t="s">
        <v>228</v>
      </c>
      <c r="G5" s="147"/>
      <c r="H5" s="355"/>
      <c r="I5" s="263" t="s">
        <v>76</v>
      </c>
      <c r="J5" s="263" t="s">
        <v>77</v>
      </c>
    </row>
    <row r="6" spans="1:10" x14ac:dyDescent="0.25">
      <c r="A6" s="70"/>
      <c r="B6" s="278"/>
      <c r="C6" s="306"/>
      <c r="D6" s="278"/>
      <c r="E6" s="1"/>
      <c r="F6" s="375"/>
      <c r="G6" s="376"/>
      <c r="H6" s="261"/>
      <c r="I6" s="22"/>
      <c r="J6" s="22"/>
    </row>
    <row r="7" spans="1:10" x14ac:dyDescent="0.25">
      <c r="A7" s="72" t="s">
        <v>1</v>
      </c>
      <c r="B7" s="73">
        <v>1603797</v>
      </c>
      <c r="C7" s="13">
        <f>B7-H7</f>
        <v>136457</v>
      </c>
      <c r="D7" s="14">
        <f>C7/H7*100</f>
        <v>9.2996169940163842</v>
      </c>
      <c r="E7" s="15">
        <f>IF(B7&lt;I7,-1,IF(B7&gt;J7,1,0))</f>
        <v>1</v>
      </c>
      <c r="F7" s="161">
        <f>+B7/1000000</f>
        <v>1.6037969999999999</v>
      </c>
      <c r="G7" s="162">
        <f>+C7/1000</f>
        <v>136.45699999999999</v>
      </c>
      <c r="H7" s="307">
        <v>1467340</v>
      </c>
      <c r="I7" s="202">
        <v>1384124.7768831803</v>
      </c>
      <c r="J7" s="202">
        <v>1550555.2231168197</v>
      </c>
    </row>
    <row r="8" spans="1:10" x14ac:dyDescent="0.25">
      <c r="A8" s="74"/>
      <c r="B8" s="75"/>
      <c r="C8" s="19"/>
      <c r="D8" s="20"/>
      <c r="E8" s="21"/>
      <c r="F8" s="21"/>
      <c r="G8" s="21"/>
      <c r="H8" s="307"/>
      <c r="I8" s="308"/>
      <c r="J8" s="308"/>
    </row>
    <row r="9" spans="1:10" x14ac:dyDescent="0.25">
      <c r="A9" s="76" t="s">
        <v>2</v>
      </c>
      <c r="B9" s="77">
        <v>52476</v>
      </c>
      <c r="C9" s="24">
        <f>B9-H9</f>
        <v>-8510</v>
      </c>
      <c r="D9" s="20">
        <f>C9/H9*100</f>
        <v>-13.954022234611221</v>
      </c>
      <c r="E9" s="21">
        <f>IF(B9&lt;I9,-1,IF(B9&gt;J9,1,0))</f>
        <v>0</v>
      </c>
      <c r="F9" s="163">
        <f>+B9/1000</f>
        <v>52.475999999999999</v>
      </c>
      <c r="G9" s="163">
        <f>+C9/1000</f>
        <v>-8.51</v>
      </c>
      <c r="H9" s="307">
        <v>60986</v>
      </c>
      <c r="I9" s="204">
        <v>44286.606657909375</v>
      </c>
      <c r="J9" s="204">
        <v>77685.393342090625</v>
      </c>
    </row>
    <row r="10" spans="1:10" x14ac:dyDescent="0.25">
      <c r="A10" s="78" t="s">
        <v>56</v>
      </c>
      <c r="B10" s="79">
        <v>52476</v>
      </c>
      <c r="C10" s="26">
        <f>B10-H10</f>
        <v>-8510</v>
      </c>
      <c r="D10" s="27">
        <f>C10/H10*100</f>
        <v>-13.954022234611221</v>
      </c>
      <c r="E10" s="309">
        <f>IF(B10&lt;I10,-1,IF(B10&gt;J10,1,0))</f>
        <v>0</v>
      </c>
      <c r="F10" s="161"/>
      <c r="G10" s="162"/>
      <c r="H10" s="310">
        <v>60986</v>
      </c>
      <c r="I10" s="205">
        <v>44286.606657909375</v>
      </c>
      <c r="J10" s="205">
        <v>77685.393342090625</v>
      </c>
    </row>
    <row r="11" spans="1:10" x14ac:dyDescent="0.25">
      <c r="A11" s="78"/>
      <c r="B11" s="79"/>
      <c r="C11" s="18"/>
      <c r="D11" s="27"/>
      <c r="E11" s="21"/>
      <c r="F11" s="161"/>
      <c r="G11" s="162"/>
      <c r="H11" s="310"/>
      <c r="I11" s="308"/>
      <c r="J11" s="308"/>
    </row>
    <row r="12" spans="1:10" s="16" customFormat="1" ht="11.25" x14ac:dyDescent="0.2">
      <c r="A12" s="76" t="s">
        <v>3</v>
      </c>
      <c r="B12" s="77">
        <v>321764</v>
      </c>
      <c r="C12" s="24">
        <f>B12-H12</f>
        <v>35471</v>
      </c>
      <c r="D12" s="20">
        <f>C12/H12*100</f>
        <v>12.389754552154612</v>
      </c>
      <c r="E12" s="184">
        <f>IF(B12&lt;I12,-1,IF(B12&gt;J12,1,0))</f>
        <v>0</v>
      </c>
      <c r="F12" s="163">
        <f>+B12/1000</f>
        <v>321.76400000000001</v>
      </c>
      <c r="G12" s="163">
        <f>+C12/1000</f>
        <v>35.470999999999997</v>
      </c>
      <c r="H12" s="307">
        <v>286293</v>
      </c>
      <c r="I12" s="204">
        <v>249449.2763369045</v>
      </c>
      <c r="J12" s="204">
        <v>323136.7236630955</v>
      </c>
    </row>
    <row r="13" spans="1:10" x14ac:dyDescent="0.25">
      <c r="A13" s="78" t="s">
        <v>4</v>
      </c>
      <c r="B13" s="79">
        <v>211970</v>
      </c>
      <c r="C13" s="26">
        <f>B13-H13</f>
        <v>52019</v>
      </c>
      <c r="D13" s="27">
        <f>C13/H13*100</f>
        <v>32.521834811911148</v>
      </c>
      <c r="E13" s="21">
        <f>IF(B13&lt;I13,-1,IF(B13&gt;J13,1,0))</f>
        <v>1</v>
      </c>
      <c r="F13" s="161"/>
      <c r="G13" s="162"/>
      <c r="H13" s="310">
        <v>159951</v>
      </c>
      <c r="I13" s="205">
        <v>135934.27241020888</v>
      </c>
      <c r="J13" s="205">
        <v>183967.72758979112</v>
      </c>
    </row>
    <row r="14" spans="1:10" x14ac:dyDescent="0.25">
      <c r="A14" s="78" t="s">
        <v>5</v>
      </c>
      <c r="B14" s="79">
        <v>90767</v>
      </c>
      <c r="C14" s="26">
        <f>B14-H14</f>
        <v>-14655</v>
      </c>
      <c r="D14" s="27">
        <f>C14/H14*100</f>
        <v>-13.901272979074578</v>
      </c>
      <c r="E14" s="21">
        <f>IF(B14&lt;I14,-1,IF(B14&gt;J14,1,0))</f>
        <v>0</v>
      </c>
      <c r="F14" s="161"/>
      <c r="G14" s="162"/>
      <c r="H14" s="310">
        <v>105422</v>
      </c>
      <c r="I14" s="205">
        <v>77148.773079488557</v>
      </c>
      <c r="J14" s="205">
        <v>133695.22692051146</v>
      </c>
    </row>
    <row r="15" spans="1:10" x14ac:dyDescent="0.25">
      <c r="A15" s="78" t="s">
        <v>117</v>
      </c>
      <c r="B15" s="79">
        <v>19027</v>
      </c>
      <c r="C15" s="26">
        <f>B15-H15</f>
        <v>-1893</v>
      </c>
      <c r="D15" s="27">
        <f>C15/H15*100</f>
        <v>-9.0487571701720846</v>
      </c>
      <c r="E15" s="21">
        <f>IF(B15&lt;I15,-1,IF(B15&gt;J15,1,0))</f>
        <v>0</v>
      </c>
      <c r="F15" s="161"/>
      <c r="G15" s="162"/>
      <c r="H15" s="310">
        <v>20920</v>
      </c>
      <c r="I15" s="205">
        <v>13441.802842840632</v>
      </c>
      <c r="J15" s="205">
        <v>28398.197157159368</v>
      </c>
    </row>
    <row r="16" spans="1:10" x14ac:dyDescent="0.25">
      <c r="A16" s="78"/>
      <c r="B16" s="79"/>
      <c r="C16" s="18"/>
      <c r="D16" s="27"/>
      <c r="E16" s="21"/>
      <c r="F16" s="161"/>
      <c r="G16" s="162"/>
      <c r="H16" s="310"/>
      <c r="I16" s="308"/>
      <c r="J16" s="308"/>
    </row>
    <row r="17" spans="1:10" x14ac:dyDescent="0.25">
      <c r="A17" s="76" t="s">
        <v>50</v>
      </c>
      <c r="B17" s="77">
        <v>1224612</v>
      </c>
      <c r="C17" s="24">
        <f t="shared" ref="C17:C26" si="0">B17-H17</f>
        <v>123071</v>
      </c>
      <c r="D17" s="20">
        <f t="shared" ref="D17:D26" si="1">C17/H17*100</f>
        <v>11.172620901083119</v>
      </c>
      <c r="E17" s="21">
        <f>IF(B17&lt;I17,-1,IF(B17&gt;J17,1,0))</f>
        <v>1</v>
      </c>
      <c r="F17" s="161">
        <f>+B17/1000000</f>
        <v>1.224612</v>
      </c>
      <c r="G17" s="163">
        <f>+C17/1000</f>
        <v>123.071</v>
      </c>
      <c r="H17" s="307">
        <v>1101541</v>
      </c>
      <c r="I17" s="204">
        <v>1034913.7410271006</v>
      </c>
      <c r="J17" s="204">
        <v>1168168.2589728993</v>
      </c>
    </row>
    <row r="18" spans="1:10" x14ac:dyDescent="0.25">
      <c r="A18" s="78" t="s">
        <v>66</v>
      </c>
      <c r="B18" s="79">
        <v>311614</v>
      </c>
      <c r="C18" s="26">
        <f t="shared" si="0"/>
        <v>49280</v>
      </c>
      <c r="D18" s="27">
        <f t="shared" si="1"/>
        <v>18.785212744059102</v>
      </c>
      <c r="E18" s="21">
        <f t="shared" ref="E18:E25" si="2">IF(B18&lt;I18,-1,IF(B18&gt;J18,1,0))</f>
        <v>1</v>
      </c>
      <c r="F18" s="163">
        <f>+B18/1000</f>
        <v>311.61399999999998</v>
      </c>
      <c r="G18" s="163">
        <f t="shared" ref="G18:G26" si="3">+C18/1000</f>
        <v>49.28</v>
      </c>
      <c r="H18" s="310">
        <v>262334</v>
      </c>
      <c r="I18" s="205">
        <v>229641.8827365207</v>
      </c>
      <c r="J18" s="205">
        <v>295026.11726347927</v>
      </c>
    </row>
    <row r="19" spans="1:10" x14ac:dyDescent="0.25">
      <c r="A19" s="78" t="s">
        <v>6</v>
      </c>
      <c r="B19" s="79">
        <v>84943</v>
      </c>
      <c r="C19" s="26">
        <f t="shared" si="0"/>
        <v>-1805</v>
      </c>
      <c r="D19" s="27">
        <f t="shared" si="1"/>
        <v>-2.0807396135933973</v>
      </c>
      <c r="E19" s="21">
        <f t="shared" si="2"/>
        <v>0</v>
      </c>
      <c r="F19" s="163">
        <f t="shared" ref="F19:F26" si="4">+B19/1000</f>
        <v>84.942999999999998</v>
      </c>
      <c r="G19" s="163">
        <f t="shared" si="3"/>
        <v>-1.8049999999999999</v>
      </c>
      <c r="H19" s="310">
        <v>86748</v>
      </c>
      <c r="I19" s="205">
        <v>68211.889585494238</v>
      </c>
      <c r="J19" s="205">
        <v>105284.11041450576</v>
      </c>
    </row>
    <row r="20" spans="1:10" x14ac:dyDescent="0.25">
      <c r="A20" s="78" t="s">
        <v>67</v>
      </c>
      <c r="B20" s="79">
        <v>106127</v>
      </c>
      <c r="C20" s="26">
        <f t="shared" si="0"/>
        <v>5764</v>
      </c>
      <c r="D20" s="27">
        <f t="shared" si="1"/>
        <v>5.7431523569442922</v>
      </c>
      <c r="E20" s="21">
        <f t="shared" si="2"/>
        <v>0</v>
      </c>
      <c r="F20" s="163">
        <f t="shared" si="4"/>
        <v>106.127</v>
      </c>
      <c r="G20" s="163">
        <f t="shared" si="3"/>
        <v>5.7640000000000002</v>
      </c>
      <c r="H20" s="310">
        <v>100363</v>
      </c>
      <c r="I20" s="205">
        <v>78355.392817455431</v>
      </c>
      <c r="J20" s="205">
        <v>122370.60718254457</v>
      </c>
    </row>
    <row r="21" spans="1:10" x14ac:dyDescent="0.25">
      <c r="A21" s="78" t="s">
        <v>68</v>
      </c>
      <c r="B21" s="79">
        <v>36474</v>
      </c>
      <c r="C21" s="26">
        <f t="shared" si="0"/>
        <v>-21186</v>
      </c>
      <c r="D21" s="27">
        <f t="shared" si="1"/>
        <v>-36.742976066597294</v>
      </c>
      <c r="E21" s="21">
        <f t="shared" si="2"/>
        <v>-1</v>
      </c>
      <c r="F21" s="163">
        <f t="shared" si="4"/>
        <v>36.473999999999997</v>
      </c>
      <c r="G21" s="163">
        <f t="shared" si="3"/>
        <v>-21.186</v>
      </c>
      <c r="H21" s="310">
        <v>57660</v>
      </c>
      <c r="I21" s="205">
        <v>41831.090458049992</v>
      </c>
      <c r="J21" s="205">
        <v>73488.909541950008</v>
      </c>
    </row>
    <row r="22" spans="1:10" ht="23.25" x14ac:dyDescent="0.25">
      <c r="A22" s="78" t="s">
        <v>58</v>
      </c>
      <c r="B22" s="79">
        <v>171385</v>
      </c>
      <c r="C22" s="26">
        <f t="shared" si="0"/>
        <v>32556</v>
      </c>
      <c r="D22" s="27">
        <f t="shared" si="1"/>
        <v>23.450431826203459</v>
      </c>
      <c r="E22" s="21">
        <f t="shared" si="2"/>
        <v>1</v>
      </c>
      <c r="F22" s="163">
        <f t="shared" si="4"/>
        <v>171.38499999999999</v>
      </c>
      <c r="G22" s="163">
        <f t="shared" si="3"/>
        <v>32.555999999999997</v>
      </c>
      <c r="H22" s="311">
        <v>138829</v>
      </c>
      <c r="I22" s="208">
        <v>113378.00234682354</v>
      </c>
      <c r="J22" s="208">
        <v>164279.99765317646</v>
      </c>
    </row>
    <row r="23" spans="1:10" x14ac:dyDescent="0.25">
      <c r="A23" s="78" t="s">
        <v>57</v>
      </c>
      <c r="B23" s="79">
        <v>65152</v>
      </c>
      <c r="C23" s="26">
        <f t="shared" si="0"/>
        <v>63</v>
      </c>
      <c r="D23" s="27">
        <f t="shared" si="1"/>
        <v>9.6790548326138065E-2</v>
      </c>
      <c r="E23" s="21">
        <f t="shared" si="2"/>
        <v>0</v>
      </c>
      <c r="F23" s="163">
        <f t="shared" si="4"/>
        <v>65.152000000000001</v>
      </c>
      <c r="G23" s="163">
        <f t="shared" si="3"/>
        <v>6.3E-2</v>
      </c>
      <c r="H23" s="310">
        <v>65089</v>
      </c>
      <c r="I23" s="205">
        <v>46631.889173107149</v>
      </c>
      <c r="J23" s="205">
        <v>83546.110826892851</v>
      </c>
    </row>
    <row r="24" spans="1:10" s="261" customFormat="1" ht="11.25" x14ac:dyDescent="0.2">
      <c r="A24" s="78" t="s">
        <v>38</v>
      </c>
      <c r="B24" s="79">
        <v>182583</v>
      </c>
      <c r="C24" s="26">
        <f t="shared" si="0"/>
        <v>29950</v>
      </c>
      <c r="D24" s="27">
        <f t="shared" si="1"/>
        <v>19.622231103365589</v>
      </c>
      <c r="E24" s="21">
        <f t="shared" si="2"/>
        <v>1</v>
      </c>
      <c r="F24" s="163">
        <f t="shared" si="4"/>
        <v>182.583</v>
      </c>
      <c r="G24" s="163">
        <f t="shared" si="3"/>
        <v>29.95</v>
      </c>
      <c r="H24" s="310">
        <v>152633</v>
      </c>
      <c r="I24" s="205">
        <v>131280.06293974502</v>
      </c>
      <c r="J24" s="205">
        <v>173985.93706025498</v>
      </c>
    </row>
    <row r="25" spans="1:10" s="261" customFormat="1" ht="12.75" x14ac:dyDescent="0.2">
      <c r="A25" s="78" t="s">
        <v>118</v>
      </c>
      <c r="B25" s="79">
        <v>173604</v>
      </c>
      <c r="C25" s="26">
        <f t="shared" si="0"/>
        <v>17423</v>
      </c>
      <c r="D25" s="27">
        <f t="shared" si="1"/>
        <v>11.155646333420838</v>
      </c>
      <c r="E25" s="21">
        <f t="shared" si="2"/>
        <v>0</v>
      </c>
      <c r="F25" s="163">
        <f t="shared" si="4"/>
        <v>173.60400000000001</v>
      </c>
      <c r="G25" s="163">
        <f t="shared" si="3"/>
        <v>17.422999999999998</v>
      </c>
      <c r="H25" s="310">
        <v>156181</v>
      </c>
      <c r="I25" s="205">
        <v>132629.9534888764</v>
      </c>
      <c r="J25" s="205">
        <v>179732.0465111236</v>
      </c>
    </row>
    <row r="26" spans="1:10" s="261" customFormat="1" ht="11.25" x14ac:dyDescent="0.2">
      <c r="A26" s="78" t="s">
        <v>59</v>
      </c>
      <c r="B26" s="79">
        <v>92730</v>
      </c>
      <c r="C26" s="26">
        <f t="shared" si="0"/>
        <v>11026</v>
      </c>
      <c r="D26" s="27">
        <f t="shared" si="1"/>
        <v>13.495055321648881</v>
      </c>
      <c r="E26" s="21">
        <f>IF(B26&lt;I26,-1,IF(B26&gt;J26,1,0))</f>
        <v>0</v>
      </c>
      <c r="F26" s="163">
        <f t="shared" si="4"/>
        <v>92.73</v>
      </c>
      <c r="G26" s="163">
        <f t="shared" si="3"/>
        <v>11.026</v>
      </c>
      <c r="H26" s="310">
        <v>81704</v>
      </c>
      <c r="I26" s="205">
        <v>63598.88232185386</v>
      </c>
      <c r="J26" s="205">
        <v>99809.11767814614</v>
      </c>
    </row>
    <row r="27" spans="1:10" x14ac:dyDescent="0.25">
      <c r="A27" s="78"/>
      <c r="B27" s="79" t="s">
        <v>242</v>
      </c>
      <c r="C27" s="19"/>
      <c r="D27" s="20"/>
      <c r="E27" s="21"/>
      <c r="F27" s="161"/>
      <c r="G27" s="162"/>
      <c r="H27" s="310"/>
      <c r="I27" s="308"/>
      <c r="J27" s="308"/>
    </row>
    <row r="28" spans="1:10" x14ac:dyDescent="0.25">
      <c r="A28" s="76" t="s">
        <v>7</v>
      </c>
      <c r="B28" s="77">
        <v>4945</v>
      </c>
      <c r="C28" s="24">
        <f>B28-H28</f>
        <v>-13575</v>
      </c>
      <c r="D28" s="20">
        <f>C28/H28*100</f>
        <v>-73.299136069114468</v>
      </c>
      <c r="E28" s="21">
        <v>0</v>
      </c>
      <c r="F28" s="161"/>
      <c r="G28" s="162"/>
      <c r="H28" s="307">
        <v>18520</v>
      </c>
      <c r="I28" s="204">
        <v>8085.6883874367704</v>
      </c>
      <c r="J28" s="204">
        <v>28954.31161256323</v>
      </c>
    </row>
    <row r="29" spans="1:10" x14ac:dyDescent="0.25">
      <c r="A29" s="80"/>
      <c r="B29" s="79"/>
      <c r="C29" s="18"/>
      <c r="D29" s="27"/>
      <c r="E29" s="21"/>
      <c r="F29" s="21"/>
      <c r="G29" s="21"/>
      <c r="H29" s="310"/>
      <c r="I29" s="308"/>
      <c r="J29" s="308"/>
    </row>
    <row r="30" spans="1:10" x14ac:dyDescent="0.25">
      <c r="A30" s="81" t="s">
        <v>202</v>
      </c>
      <c r="B30" s="82">
        <v>1603797</v>
      </c>
      <c r="C30" s="13">
        <f>B30-H30</f>
        <v>136457</v>
      </c>
      <c r="D30" s="14">
        <f>C30/H30*100</f>
        <v>9.2996169940163842</v>
      </c>
      <c r="E30" s="15">
        <f>IF(B30&lt;I30,-1,IF(B30&gt;J30,1,0))</f>
        <v>1</v>
      </c>
      <c r="F30" s="21"/>
      <c r="G30" s="21"/>
      <c r="H30" s="307">
        <v>1467340</v>
      </c>
      <c r="I30" s="204">
        <v>1384124.7768831803</v>
      </c>
      <c r="J30" s="204">
        <v>1550555.2231168197</v>
      </c>
    </row>
    <row r="31" spans="1:10" x14ac:dyDescent="0.25">
      <c r="A31" s="80"/>
      <c r="B31" s="79"/>
      <c r="C31" s="18"/>
      <c r="D31" s="27"/>
      <c r="E31" s="21"/>
      <c r="F31" s="21"/>
      <c r="G31" s="21"/>
      <c r="H31" s="307"/>
      <c r="I31" s="204"/>
      <c r="J31" s="204"/>
    </row>
    <row r="32" spans="1:10" x14ac:dyDescent="0.25">
      <c r="A32" s="169" t="s">
        <v>203</v>
      </c>
      <c r="B32" s="79">
        <v>15359</v>
      </c>
      <c r="C32" s="26">
        <f t="shared" ref="C32:C41" si="5">B32-H32</f>
        <v>1839</v>
      </c>
      <c r="D32" s="27">
        <f t="shared" ref="D32:D41" si="6">C32/H32*100</f>
        <v>13.602071005917161</v>
      </c>
      <c r="E32" s="21">
        <f t="shared" ref="E32:E40" si="7">IF(B32&lt;I32,-1,IF(B32&gt;J32,1,0))</f>
        <v>0</v>
      </c>
      <c r="F32" s="21"/>
      <c r="G32" s="21"/>
      <c r="H32" s="310">
        <v>13520</v>
      </c>
      <c r="I32" s="205">
        <v>6220.5282488436242</v>
      </c>
      <c r="J32" s="205">
        <v>20819.471751156376</v>
      </c>
    </row>
    <row r="33" spans="1:10" x14ac:dyDescent="0.25">
      <c r="A33" s="84" t="s">
        <v>204</v>
      </c>
      <c r="B33" s="79">
        <v>201184</v>
      </c>
      <c r="C33" s="26">
        <f t="shared" si="5"/>
        <v>-9157</v>
      </c>
      <c r="D33" s="27">
        <f t="shared" si="6"/>
        <v>-4.3534070865879686</v>
      </c>
      <c r="E33" s="21">
        <f t="shared" si="7"/>
        <v>0</v>
      </c>
      <c r="F33" s="21"/>
      <c r="G33" s="21"/>
      <c r="H33" s="310">
        <v>210341</v>
      </c>
      <c r="I33" s="205">
        <v>177013.43939031661</v>
      </c>
      <c r="J33" s="205">
        <v>243668.56060968339</v>
      </c>
    </row>
    <row r="34" spans="1:10" x14ac:dyDescent="0.25">
      <c r="A34" s="84" t="s">
        <v>205</v>
      </c>
      <c r="B34" s="79">
        <v>203193</v>
      </c>
      <c r="C34" s="26">
        <f t="shared" si="5"/>
        <v>11176</v>
      </c>
      <c r="D34" s="27">
        <f t="shared" si="6"/>
        <v>5.8203179926777313</v>
      </c>
      <c r="E34" s="21">
        <f t="shared" si="7"/>
        <v>0</v>
      </c>
      <c r="F34" s="21"/>
      <c r="G34" s="21"/>
      <c r="H34" s="310">
        <v>192017</v>
      </c>
      <c r="I34" s="205">
        <v>163472.44438863796</v>
      </c>
      <c r="J34" s="205">
        <v>220561.55561136204</v>
      </c>
    </row>
    <row r="35" spans="1:10" x14ac:dyDescent="0.25">
      <c r="A35" s="84" t="s">
        <v>206</v>
      </c>
      <c r="B35" s="79">
        <v>141272</v>
      </c>
      <c r="C35" s="26">
        <f t="shared" si="5"/>
        <v>21866</v>
      </c>
      <c r="D35" s="27">
        <f t="shared" si="6"/>
        <v>18.312312614106492</v>
      </c>
      <c r="E35" s="21">
        <f t="shared" si="7"/>
        <v>1</v>
      </c>
      <c r="F35" s="21"/>
      <c r="G35" s="21"/>
      <c r="H35" s="310">
        <v>119406</v>
      </c>
      <c r="I35" s="205">
        <v>100277.6195977395</v>
      </c>
      <c r="J35" s="205">
        <v>138534.38040226049</v>
      </c>
    </row>
    <row r="36" spans="1:10" ht="23.25" x14ac:dyDescent="0.25">
      <c r="A36" s="84" t="s">
        <v>207</v>
      </c>
      <c r="B36" s="79">
        <v>365750</v>
      </c>
      <c r="C36" s="26">
        <f t="shared" si="5"/>
        <v>48623</v>
      </c>
      <c r="D36" s="27">
        <f t="shared" si="6"/>
        <v>15.332343193736264</v>
      </c>
      <c r="E36" s="21">
        <f t="shared" si="7"/>
        <v>1</v>
      </c>
      <c r="F36" s="21"/>
      <c r="G36" s="21"/>
      <c r="H36" s="311">
        <v>317127</v>
      </c>
      <c r="I36" s="208">
        <v>284147.81225799769</v>
      </c>
      <c r="J36" s="208">
        <v>350106.18774200231</v>
      </c>
    </row>
    <row r="37" spans="1:10" ht="23.25" x14ac:dyDescent="0.25">
      <c r="A37" s="84" t="s">
        <v>208</v>
      </c>
      <c r="B37" s="79">
        <v>14027</v>
      </c>
      <c r="C37" s="26">
        <f t="shared" si="5"/>
        <v>-3693</v>
      </c>
      <c r="D37" s="27">
        <f t="shared" si="6"/>
        <v>-20.840857787810386</v>
      </c>
      <c r="E37" s="21">
        <f t="shared" si="7"/>
        <v>0</v>
      </c>
      <c r="F37" s="21"/>
      <c r="G37" s="21"/>
      <c r="H37" s="311">
        <v>17720</v>
      </c>
      <c r="I37" s="208">
        <v>10464.266562553388</v>
      </c>
      <c r="J37" s="208">
        <v>24975.733437446612</v>
      </c>
    </row>
    <row r="38" spans="1:10" ht="23.25" x14ac:dyDescent="0.25">
      <c r="A38" s="84" t="s">
        <v>209</v>
      </c>
      <c r="B38" s="79">
        <v>220103</v>
      </c>
      <c r="C38" s="26">
        <f t="shared" si="5"/>
        <v>39637</v>
      </c>
      <c r="D38" s="27">
        <f t="shared" si="6"/>
        <v>21.96369399222014</v>
      </c>
      <c r="E38" s="21">
        <f t="shared" si="7"/>
        <v>1</v>
      </c>
      <c r="F38" s="21"/>
      <c r="G38" s="21"/>
      <c r="H38" s="311">
        <v>180466</v>
      </c>
      <c r="I38" s="208">
        <v>153264.48301146962</v>
      </c>
      <c r="J38" s="208">
        <v>207667.51698853038</v>
      </c>
    </row>
    <row r="39" spans="1:10" ht="23.25" x14ac:dyDescent="0.25">
      <c r="A39" s="84" t="s">
        <v>210</v>
      </c>
      <c r="B39" s="79">
        <v>127903</v>
      </c>
      <c r="C39" s="26">
        <f t="shared" si="5"/>
        <v>13297</v>
      </c>
      <c r="D39" s="27">
        <f t="shared" si="6"/>
        <v>11.602359387815648</v>
      </c>
      <c r="E39" s="21">
        <f t="shared" si="7"/>
        <v>0</v>
      </c>
      <c r="F39" s="21"/>
      <c r="G39" s="21"/>
      <c r="H39" s="311">
        <v>114606</v>
      </c>
      <c r="I39" s="208">
        <v>94622.439844023727</v>
      </c>
      <c r="J39" s="208">
        <v>134589.56015597627</v>
      </c>
    </row>
    <row r="40" spans="1:10" x14ac:dyDescent="0.25">
      <c r="A40" s="169" t="s">
        <v>211</v>
      </c>
      <c r="B40" s="79">
        <v>300361</v>
      </c>
      <c r="C40" s="26">
        <f t="shared" si="5"/>
        <v>14763</v>
      </c>
      <c r="D40" s="27">
        <f t="shared" si="6"/>
        <v>5.1691538456151651</v>
      </c>
      <c r="E40" s="21">
        <f t="shared" si="7"/>
        <v>0</v>
      </c>
      <c r="F40" s="21"/>
      <c r="G40" s="21"/>
      <c r="H40" s="310">
        <v>285598</v>
      </c>
      <c r="I40" s="205">
        <v>247854.61062284661</v>
      </c>
      <c r="J40" s="205">
        <v>323341.38937715342</v>
      </c>
    </row>
    <row r="41" spans="1:10" x14ac:dyDescent="0.25">
      <c r="A41" s="169" t="s">
        <v>10</v>
      </c>
      <c r="B41" s="79">
        <v>14645</v>
      </c>
      <c r="C41" s="26">
        <f t="shared" si="5"/>
        <v>-1894</v>
      </c>
      <c r="D41" s="27">
        <f t="shared" si="6"/>
        <v>-11.45172017655239</v>
      </c>
      <c r="E41" s="21">
        <v>0</v>
      </c>
      <c r="F41" s="21"/>
      <c r="G41" s="21"/>
      <c r="H41" s="310">
        <v>16539</v>
      </c>
      <c r="I41" s="205">
        <v>7799.5484620685893</v>
      </c>
      <c r="J41" s="205">
        <v>25278.451537931411</v>
      </c>
    </row>
    <row r="42" spans="1:10" x14ac:dyDescent="0.25">
      <c r="A42" s="80"/>
      <c r="B42" s="79"/>
      <c r="C42" s="18"/>
      <c r="D42" s="27"/>
      <c r="E42" s="21"/>
      <c r="F42" s="21"/>
      <c r="G42" s="21"/>
      <c r="H42" s="310"/>
      <c r="I42" s="308"/>
      <c r="J42" s="308"/>
    </row>
    <row r="43" spans="1:10" x14ac:dyDescent="0.25">
      <c r="A43" s="81" t="s">
        <v>212</v>
      </c>
      <c r="B43" s="82">
        <v>1603797</v>
      </c>
      <c r="C43" s="13">
        <f>B43-H43</f>
        <v>136457</v>
      </c>
      <c r="D43" s="14">
        <f>C43/H43*100</f>
        <v>9.2996169940163842</v>
      </c>
      <c r="E43" s="15">
        <f>IF(B43&lt;I43,-1,IF(B43&gt;J43,1,0))</f>
        <v>1</v>
      </c>
      <c r="F43" s="15"/>
      <c r="G43" s="15"/>
      <c r="H43" s="307">
        <v>1467340</v>
      </c>
      <c r="I43" s="202">
        <v>1384124.7768831803</v>
      </c>
      <c r="J43" s="202">
        <v>1550555.2231168197</v>
      </c>
    </row>
    <row r="44" spans="1:10" x14ac:dyDescent="0.25">
      <c r="A44" s="83"/>
      <c r="B44" s="79" t="s">
        <v>242</v>
      </c>
      <c r="C44" s="18"/>
      <c r="D44" s="27"/>
      <c r="E44" s="21"/>
      <c r="F44" s="21"/>
      <c r="G44" s="21"/>
      <c r="H44" s="307"/>
      <c r="I44" s="308"/>
      <c r="J44" s="308"/>
    </row>
    <row r="45" spans="1:10" x14ac:dyDescent="0.25">
      <c r="A45" s="84" t="s">
        <v>119</v>
      </c>
      <c r="B45" s="79">
        <v>419736</v>
      </c>
      <c r="C45" s="26">
        <f>B45-H45</f>
        <v>3858</v>
      </c>
      <c r="D45" s="27">
        <f>C45/H45*100</f>
        <v>0.92767590495289476</v>
      </c>
      <c r="E45" s="21">
        <f>IF(B45&lt;I45,-1,IF(B45&gt;J45,1,0))</f>
        <v>0</v>
      </c>
      <c r="F45" s="163">
        <f t="shared" ref="F45:G47" si="8">+B45/1000</f>
        <v>419.73599999999999</v>
      </c>
      <c r="G45" s="163">
        <f t="shared" si="8"/>
        <v>3.8580000000000001</v>
      </c>
      <c r="H45" s="310">
        <v>415878</v>
      </c>
      <c r="I45" s="205">
        <v>369243.69152443833</v>
      </c>
      <c r="J45" s="205">
        <v>462512.30847556167</v>
      </c>
    </row>
    <row r="46" spans="1:10" x14ac:dyDescent="0.25">
      <c r="A46" s="84" t="s">
        <v>120</v>
      </c>
      <c r="B46" s="79">
        <v>869055</v>
      </c>
      <c r="C46" s="26">
        <f>B46-H46</f>
        <v>119730</v>
      </c>
      <c r="D46" s="27">
        <f>C46/H46*100</f>
        <v>15.978380542488241</v>
      </c>
      <c r="E46" s="21">
        <f>IF(B46&lt;I46,-1,IF(B46&gt;J46,1,0))</f>
        <v>1</v>
      </c>
      <c r="F46" s="163">
        <f t="shared" si="8"/>
        <v>869.05499999999995</v>
      </c>
      <c r="G46" s="163">
        <f t="shared" si="8"/>
        <v>119.73</v>
      </c>
      <c r="H46" s="310">
        <v>749325</v>
      </c>
      <c r="I46" s="205">
        <v>698335.9580386749</v>
      </c>
      <c r="J46" s="205">
        <v>800314.0419613251</v>
      </c>
    </row>
    <row r="47" spans="1:10" x14ac:dyDescent="0.25">
      <c r="A47" s="84" t="s">
        <v>12</v>
      </c>
      <c r="B47" s="79">
        <v>300361</v>
      </c>
      <c r="C47" s="26">
        <f>B47-H47</f>
        <v>14763</v>
      </c>
      <c r="D47" s="27">
        <f>C47/H47*100</f>
        <v>5.1691538456151651</v>
      </c>
      <c r="E47" s="21">
        <f>IF(B47&lt;I47,-1,IF(B47&gt;J47,1,0))</f>
        <v>0</v>
      </c>
      <c r="F47" s="163">
        <f t="shared" si="8"/>
        <v>300.36099999999999</v>
      </c>
      <c r="G47" s="163">
        <f t="shared" si="8"/>
        <v>14.763</v>
      </c>
      <c r="H47" s="310">
        <v>285598</v>
      </c>
      <c r="I47" s="205">
        <v>247854.61062284661</v>
      </c>
      <c r="J47" s="205">
        <v>323341.38937715342</v>
      </c>
    </row>
    <row r="48" spans="1:10" x14ac:dyDescent="0.25">
      <c r="A48" s="84" t="s">
        <v>10</v>
      </c>
      <c r="B48" s="79">
        <v>14645</v>
      </c>
      <c r="C48" s="26">
        <f>B48-H48</f>
        <v>-1894</v>
      </c>
      <c r="D48" s="27">
        <f>C48/H48*100</f>
        <v>-11.45172017655239</v>
      </c>
      <c r="E48" s="21">
        <v>0</v>
      </c>
      <c r="F48" s="163"/>
      <c r="G48" s="163"/>
      <c r="H48" s="310">
        <v>16539</v>
      </c>
      <c r="I48" s="205">
        <v>7799.5484620685893</v>
      </c>
      <c r="J48" s="205">
        <v>25278.451537931411</v>
      </c>
    </row>
    <row r="49" spans="1:10" x14ac:dyDescent="0.25">
      <c r="A49" s="80"/>
      <c r="B49" s="79"/>
      <c r="C49" s="19"/>
      <c r="D49" s="20"/>
      <c r="E49" s="21"/>
      <c r="F49" s="21"/>
      <c r="G49" s="21"/>
      <c r="H49" s="310"/>
      <c r="I49" s="308"/>
      <c r="J49" s="308"/>
    </row>
    <row r="50" spans="1:10" x14ac:dyDescent="0.25">
      <c r="A50" s="81" t="s">
        <v>213</v>
      </c>
      <c r="B50" s="82">
        <v>1603797</v>
      </c>
      <c r="C50" s="13">
        <f>B50-H50</f>
        <v>136457</v>
      </c>
      <c r="D50" s="14">
        <f>C50/H50*100</f>
        <v>9.2996169940163842</v>
      </c>
      <c r="E50" s="15">
        <f>IF(B50&lt;I50,-1,IF(B50&gt;J50,1,0))</f>
        <v>1</v>
      </c>
      <c r="F50" s="15"/>
      <c r="G50" s="15"/>
      <c r="H50" s="307">
        <v>1467340</v>
      </c>
      <c r="I50" s="202">
        <v>1384124.7768831803</v>
      </c>
      <c r="J50" s="202">
        <v>1550555.2231168197</v>
      </c>
    </row>
    <row r="51" spans="1:10" x14ac:dyDescent="0.25">
      <c r="A51" s="83"/>
      <c r="B51" s="79"/>
      <c r="C51" s="18"/>
      <c r="D51" s="27"/>
      <c r="E51" s="21"/>
      <c r="F51" s="21"/>
      <c r="G51" s="21"/>
      <c r="H51" s="307"/>
      <c r="I51" s="308"/>
      <c r="J51" s="308"/>
    </row>
    <row r="52" spans="1:10" s="261" customFormat="1" ht="11.25" x14ac:dyDescent="0.2">
      <c r="A52" s="84" t="s">
        <v>8</v>
      </c>
      <c r="B52" s="79">
        <v>213757</v>
      </c>
      <c r="C52" s="26">
        <f>B52-H52</f>
        <v>8168</v>
      </c>
      <c r="D52" s="27">
        <f>C52/H52*100</f>
        <v>3.9729752078175391</v>
      </c>
      <c r="E52" s="21">
        <f>IF(B52&lt;I52,-1,IF(B52&gt;J52,1,0))</f>
        <v>0</v>
      </c>
      <c r="F52" s="21"/>
      <c r="G52" s="21"/>
      <c r="H52" s="310">
        <v>205589</v>
      </c>
      <c r="I52" s="205">
        <v>174244.82786060791</v>
      </c>
      <c r="J52" s="205">
        <v>236933.17213939209</v>
      </c>
    </row>
    <row r="53" spans="1:10" x14ac:dyDescent="0.25">
      <c r="A53" s="84" t="s">
        <v>9</v>
      </c>
      <c r="B53" s="79">
        <v>1390040</v>
      </c>
      <c r="C53" s="26">
        <f>B53-H53</f>
        <v>128289</v>
      </c>
      <c r="D53" s="27">
        <f>C53/H53*100</f>
        <v>10.167537018001175</v>
      </c>
      <c r="E53" s="21">
        <f>IF(B53&lt;I53,-1,IF(B53&gt;J53,1,0))</f>
        <v>1</v>
      </c>
      <c r="F53" s="21"/>
      <c r="G53" s="21"/>
      <c r="H53" s="310">
        <v>1261751</v>
      </c>
      <c r="I53" s="205">
        <v>1183439.2042204193</v>
      </c>
      <c r="J53" s="205">
        <v>1340062.7957795807</v>
      </c>
    </row>
    <row r="54" spans="1:10" x14ac:dyDescent="0.25">
      <c r="A54" s="84" t="s">
        <v>10</v>
      </c>
      <c r="B54" s="79">
        <v>0</v>
      </c>
      <c r="C54" s="26">
        <v>0</v>
      </c>
      <c r="D54" s="27" t="s">
        <v>164</v>
      </c>
      <c r="E54" s="21">
        <v>0</v>
      </c>
      <c r="F54" s="21"/>
      <c r="G54" s="21"/>
      <c r="H54" s="312" t="s">
        <v>164</v>
      </c>
      <c r="I54" s="213" t="s">
        <v>164</v>
      </c>
      <c r="J54" s="213" t="s">
        <v>164</v>
      </c>
    </row>
    <row r="55" spans="1:10" x14ac:dyDescent="0.25">
      <c r="A55" s="80"/>
      <c r="B55" s="79"/>
      <c r="C55" s="18"/>
      <c r="D55" s="27"/>
      <c r="E55" s="21"/>
      <c r="F55" s="21"/>
      <c r="G55" s="21"/>
      <c r="H55" s="310"/>
      <c r="I55" s="308"/>
      <c r="J55" s="308"/>
    </row>
    <row r="56" spans="1:10" x14ac:dyDescent="0.25">
      <c r="A56" s="11" t="s">
        <v>214</v>
      </c>
      <c r="B56" s="85">
        <v>1603797</v>
      </c>
      <c r="C56" s="13">
        <f>B56-H56</f>
        <v>136457</v>
      </c>
      <c r="D56" s="14">
        <f>C56/H56*100</f>
        <v>9.2996169940163842</v>
      </c>
      <c r="E56" s="15">
        <f>IF(B56&lt;I56,-1,IF(B56&gt;J56,1,0))</f>
        <v>1</v>
      </c>
      <c r="F56" s="15"/>
      <c r="G56" s="15"/>
      <c r="H56" s="307">
        <v>1467340</v>
      </c>
      <c r="I56" s="202">
        <v>1384124.7768831803</v>
      </c>
      <c r="J56" s="202">
        <v>1550555.2231168197</v>
      </c>
    </row>
    <row r="57" spans="1:10" x14ac:dyDescent="0.25">
      <c r="A57" s="17"/>
      <c r="B57" s="86"/>
      <c r="C57" s="18"/>
      <c r="D57" s="27"/>
      <c r="E57" s="21"/>
      <c r="F57" s="21"/>
      <c r="G57" s="21"/>
      <c r="H57" s="307"/>
      <c r="I57" s="308"/>
      <c r="J57" s="308"/>
    </row>
    <row r="58" spans="1:10" x14ac:dyDescent="0.25">
      <c r="A58" s="31" t="s">
        <v>13</v>
      </c>
      <c r="B58" s="86">
        <v>1190930</v>
      </c>
      <c r="C58" s="26">
        <f>B58-H58</f>
        <v>91338</v>
      </c>
      <c r="D58" s="27">
        <f>C58/H58*100</f>
        <v>8.3065355149910154</v>
      </c>
      <c r="E58" s="21">
        <f>IF(B58&lt;I58,-1,IF(B58&gt;J58,1,0))</f>
        <v>1</v>
      </c>
      <c r="F58" s="163">
        <f t="shared" ref="F58:G61" si="9">+B58/1000</f>
        <v>1190.93</v>
      </c>
      <c r="G58" s="163">
        <f t="shared" si="9"/>
        <v>91.337999999999994</v>
      </c>
      <c r="H58" s="310">
        <v>1099592</v>
      </c>
      <c r="I58" s="205">
        <v>1030597.1251839714</v>
      </c>
      <c r="J58" s="205">
        <v>1168586.8748160286</v>
      </c>
    </row>
    <row r="59" spans="1:10" s="261" customFormat="1" ht="11.25" x14ac:dyDescent="0.2">
      <c r="A59" s="31" t="s">
        <v>11</v>
      </c>
      <c r="B59" s="86">
        <v>347488</v>
      </c>
      <c r="C59" s="26">
        <f>B59-H59</f>
        <v>33373</v>
      </c>
      <c r="D59" s="27">
        <f>C59/H59*100</f>
        <v>10.624452827786001</v>
      </c>
      <c r="E59" s="21">
        <f t="shared" ref="E59:E61" si="10">IF(B59&lt;I59,-1,IF(B59&gt;J59,1,0))</f>
        <v>1</v>
      </c>
      <c r="F59" s="163">
        <f t="shared" si="9"/>
        <v>347.488</v>
      </c>
      <c r="G59" s="163">
        <f t="shared" si="9"/>
        <v>33.372999999999998</v>
      </c>
      <c r="H59" s="310">
        <v>314115</v>
      </c>
      <c r="I59" s="205">
        <v>280868.41635450046</v>
      </c>
      <c r="J59" s="205">
        <v>347361.58364549954</v>
      </c>
    </row>
    <row r="60" spans="1:10" s="261" customFormat="1" ht="11.25" x14ac:dyDescent="0.2">
      <c r="A60" s="31" t="s">
        <v>14</v>
      </c>
      <c r="B60" s="86">
        <v>45917</v>
      </c>
      <c r="C60" s="26">
        <f>B60-H60</f>
        <v>13777</v>
      </c>
      <c r="D60" s="27">
        <f>C60/H60*100</f>
        <v>42.865588052271313</v>
      </c>
      <c r="E60" s="21">
        <f t="shared" si="10"/>
        <v>1</v>
      </c>
      <c r="F60" s="163">
        <f t="shared" si="9"/>
        <v>45.917000000000002</v>
      </c>
      <c r="G60" s="163">
        <f t="shared" si="9"/>
        <v>13.776999999999999</v>
      </c>
      <c r="H60" s="310">
        <v>32140</v>
      </c>
      <c r="I60" s="205">
        <v>22308.881806308473</v>
      </c>
      <c r="J60" s="205">
        <v>41971.118193691524</v>
      </c>
    </row>
    <row r="61" spans="1:10" ht="15.75" thickBot="1" x14ac:dyDescent="0.3">
      <c r="A61" s="31" t="s">
        <v>155</v>
      </c>
      <c r="B61" s="86">
        <v>19462</v>
      </c>
      <c r="C61" s="26">
        <f>B61-H61</f>
        <v>-2031</v>
      </c>
      <c r="D61" s="27">
        <f>C61/H61*100</f>
        <v>-9.4495882380309872</v>
      </c>
      <c r="E61" s="21">
        <f t="shared" si="10"/>
        <v>0</v>
      </c>
      <c r="F61" s="163">
        <f t="shared" si="9"/>
        <v>19.462</v>
      </c>
      <c r="G61" s="163">
        <f t="shared" si="9"/>
        <v>-2.0310000000000001</v>
      </c>
      <c r="H61" s="215">
        <v>21493</v>
      </c>
      <c r="I61" s="214">
        <v>12938.775304214243</v>
      </c>
      <c r="J61" s="214">
        <v>30047.224695785757</v>
      </c>
    </row>
    <row r="62" spans="1:10" x14ac:dyDescent="0.25">
      <c r="A62" s="377" t="s">
        <v>44</v>
      </c>
      <c r="B62" s="377"/>
      <c r="C62" s="377"/>
      <c r="D62" s="377"/>
      <c r="E62" s="377"/>
      <c r="F62" s="164"/>
      <c r="G62" s="164"/>
      <c r="H62" s="261"/>
      <c r="I62" s="261"/>
      <c r="J62" s="261"/>
    </row>
    <row r="63" spans="1:10" x14ac:dyDescent="0.25">
      <c r="A63" s="373" t="s">
        <v>45</v>
      </c>
      <c r="B63" s="373"/>
      <c r="C63" s="373"/>
      <c r="D63" s="373"/>
      <c r="E63" s="373"/>
      <c r="F63" s="165"/>
      <c r="G63" s="165"/>
      <c r="H63" s="261"/>
      <c r="I63" s="261"/>
      <c r="J63" s="261"/>
    </row>
    <row r="64" spans="1:10" x14ac:dyDescent="0.25">
      <c r="A64" s="373" t="s">
        <v>166</v>
      </c>
      <c r="B64" s="373"/>
      <c r="C64" s="373"/>
      <c r="D64" s="373"/>
      <c r="E64" s="373"/>
      <c r="F64" s="165"/>
      <c r="G64" s="165"/>
      <c r="H64" s="261"/>
      <c r="I64" s="261"/>
      <c r="J64" s="261"/>
    </row>
    <row r="65" spans="1:7" x14ac:dyDescent="0.25">
      <c r="A65" s="374" t="s">
        <v>46</v>
      </c>
      <c r="B65" s="374"/>
      <c r="C65" s="374"/>
      <c r="D65" s="374"/>
      <c r="E65" s="374"/>
      <c r="F65" s="165"/>
      <c r="G65" s="165"/>
    </row>
    <row r="66" spans="1:7" x14ac:dyDescent="0.25">
      <c r="A66" s="373" t="s">
        <v>156</v>
      </c>
      <c r="B66" s="373"/>
      <c r="C66" s="373"/>
      <c r="D66" s="373"/>
      <c r="E66" s="373"/>
      <c r="F66" s="165"/>
      <c r="G66" s="165"/>
    </row>
    <row r="67" spans="1:7" x14ac:dyDescent="0.25">
      <c r="A67" s="373" t="s">
        <v>153</v>
      </c>
      <c r="B67" s="373"/>
      <c r="C67" s="373"/>
      <c r="D67" s="373"/>
      <c r="E67" s="373"/>
      <c r="F67" s="165"/>
      <c r="G67" s="165"/>
    </row>
    <row r="68" spans="1:7" x14ac:dyDescent="0.25">
      <c r="A68" s="352" t="s">
        <v>259</v>
      </c>
      <c r="B68" s="352"/>
      <c r="C68" s="352"/>
      <c r="D68" s="352"/>
      <c r="E68" s="352"/>
      <c r="F68" s="164"/>
      <c r="G68" s="164"/>
    </row>
    <row r="69" spans="1:7" x14ac:dyDescent="0.25">
      <c r="A69" s="67">
        <v>1</v>
      </c>
      <c r="B69" s="67">
        <v>-1</v>
      </c>
      <c r="C69" s="67">
        <v>0</v>
      </c>
      <c r="D69" s="261"/>
      <c r="E69" s="1"/>
      <c r="F69" s="21"/>
      <c r="G69" s="21"/>
    </row>
    <row r="70" spans="1:7" x14ac:dyDescent="0.25">
      <c r="A70" s="261"/>
      <c r="B70" s="261"/>
      <c r="C70" s="261"/>
      <c r="D70" s="261"/>
      <c r="E70" s="1"/>
      <c r="F70" s="21"/>
      <c r="G70" s="21"/>
    </row>
    <row r="71" spans="1:7" x14ac:dyDescent="0.25">
      <c r="A71" s="10"/>
      <c r="B71" s="10"/>
      <c r="C71" s="10"/>
      <c r="D71" s="10"/>
      <c r="E71" s="10"/>
      <c r="F71" s="10"/>
      <c r="G71" s="10"/>
    </row>
  </sheetData>
  <mergeCells count="18">
    <mergeCell ref="A1:E1"/>
    <mergeCell ref="A2:E2"/>
    <mergeCell ref="A3:E3"/>
    <mergeCell ref="H3:J3"/>
    <mergeCell ref="A4:A5"/>
    <mergeCell ref="C4:D4"/>
    <mergeCell ref="E4:E5"/>
    <mergeCell ref="F4:G4"/>
    <mergeCell ref="H4:H5"/>
    <mergeCell ref="I4:J4"/>
    <mergeCell ref="A67:E67"/>
    <mergeCell ref="A68:E68"/>
    <mergeCell ref="F6:G6"/>
    <mergeCell ref="A62:E62"/>
    <mergeCell ref="A63:E63"/>
    <mergeCell ref="A64:E64"/>
    <mergeCell ref="A65:E65"/>
    <mergeCell ref="A66:E66"/>
  </mergeCells>
  <conditionalFormatting sqref="F6">
    <cfRule type="iconSet" priority="2">
      <iconSet iconSet="3Arrows" showValue="0">
        <cfvo type="percent" val="0"/>
        <cfvo type="percent" val="33"/>
        <cfvo type="percent" val="67"/>
      </iconSet>
    </cfRule>
  </conditionalFormatting>
  <conditionalFormatting sqref="F56:G56 F52:G54 F50:G50 F43:G43">
    <cfRule type="iconSet" priority="3">
      <iconSet iconSet="3Arrows" showValue="0">
        <cfvo type="percent" val="0"/>
        <cfvo type="percent" val="33"/>
        <cfvo type="percent" val="67"/>
      </iconSet>
    </cfRule>
  </conditionalFormatting>
  <conditionalFormatting sqref="A69:C69 E56 E52:E54 E50 E45:E48 E43 E12:E15 E9:E10 E7 E17:E41 E58:E61">
    <cfRule type="iconSet" priority="4">
      <iconSet iconSet="3Arrows" showValue="0">
        <cfvo type="percent" val="0"/>
        <cfvo type="percent" val="33"/>
        <cfvo type="percent" val="67"/>
      </iconSet>
    </cfRule>
  </conditionalFormatting>
  <conditionalFormatting sqref="F4">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71"/>
  <sheetViews>
    <sheetView view="pageBreakPreview" zoomScaleNormal="100" zoomScaleSheetLayoutView="100" workbookViewId="0">
      <selection activeCell="B7" sqref="B7:B61"/>
    </sheetView>
  </sheetViews>
  <sheetFormatPr baseColWidth="10" defaultColWidth="11.42578125" defaultRowHeight="15" x14ac:dyDescent="0.25"/>
  <cols>
    <col min="1" max="1" width="34.85546875" customWidth="1"/>
    <col min="2" max="4" width="9.28515625" customWidth="1"/>
    <col min="5" max="5" width="20.7109375" customWidth="1"/>
    <col min="6" max="6" width="10.140625" customWidth="1"/>
    <col min="7" max="7" width="4.5703125" bestFit="1" customWidth="1"/>
    <col min="8" max="8" width="11.42578125" customWidth="1"/>
    <col min="9" max="9" width="10" customWidth="1"/>
    <col min="10" max="10" width="11.42578125" customWidth="1"/>
  </cols>
  <sheetData>
    <row r="1" spans="1:10" x14ac:dyDescent="0.25">
      <c r="A1" s="356" t="s">
        <v>248</v>
      </c>
      <c r="B1" s="356"/>
      <c r="C1" s="356"/>
      <c r="D1" s="356"/>
      <c r="E1" s="356"/>
      <c r="F1" s="159"/>
      <c r="G1" s="159"/>
      <c r="H1" s="261"/>
      <c r="I1" s="261"/>
      <c r="J1" s="261"/>
    </row>
    <row r="2" spans="1:10" x14ac:dyDescent="0.25">
      <c r="A2" s="356" t="s">
        <v>71</v>
      </c>
      <c r="B2" s="356"/>
      <c r="C2" s="356"/>
      <c r="D2" s="356"/>
      <c r="E2" s="356"/>
      <c r="F2" s="159"/>
      <c r="G2" s="159"/>
      <c r="H2" s="261"/>
      <c r="I2" s="261"/>
      <c r="J2" s="261"/>
    </row>
    <row r="3" spans="1:10" ht="15.75" thickBot="1" x14ac:dyDescent="0.3">
      <c r="A3" s="357" t="str">
        <f>+'C2 urbano'!A3:E3</f>
        <v>II Trimestre 2022</v>
      </c>
      <c r="B3" s="357"/>
      <c r="C3" s="357"/>
      <c r="D3" s="357"/>
      <c r="E3" s="357"/>
      <c r="F3" s="160"/>
      <c r="G3" s="160"/>
      <c r="H3" s="353" t="s">
        <v>229</v>
      </c>
      <c r="I3" s="353"/>
      <c r="J3" s="353"/>
    </row>
    <row r="4" spans="1:10" x14ac:dyDescent="0.25">
      <c r="A4" s="368" t="s">
        <v>116</v>
      </c>
      <c r="B4" s="275" t="str">
        <f>+'C2 urbano'!B4</f>
        <v>II 2022</v>
      </c>
      <c r="C4" s="369" t="s">
        <v>74</v>
      </c>
      <c r="D4" s="369"/>
      <c r="E4" s="370" t="s">
        <v>108</v>
      </c>
      <c r="F4" s="363" t="s">
        <v>201</v>
      </c>
      <c r="G4" s="364"/>
      <c r="H4" s="371" t="s">
        <v>227</v>
      </c>
      <c r="I4" s="365" t="s">
        <v>75</v>
      </c>
      <c r="J4" s="366"/>
    </row>
    <row r="5" spans="1:10" ht="13.5" customHeight="1" thickBot="1" x14ac:dyDescent="0.3">
      <c r="A5" s="349"/>
      <c r="B5" s="6" t="str">
        <f>+'C2 urbano'!B5</f>
        <v>Abr - Jun</v>
      </c>
      <c r="C5" s="6" t="s">
        <v>49</v>
      </c>
      <c r="D5" s="6" t="s">
        <v>48</v>
      </c>
      <c r="E5" s="361"/>
      <c r="F5" s="150" t="s">
        <v>228</v>
      </c>
      <c r="G5" s="147"/>
      <c r="H5" s="355"/>
      <c r="I5" s="263" t="s">
        <v>76</v>
      </c>
      <c r="J5" s="263" t="s">
        <v>77</v>
      </c>
    </row>
    <row r="6" spans="1:10" x14ac:dyDescent="0.25">
      <c r="A6" s="70"/>
      <c r="B6" s="278"/>
      <c r="C6" s="306"/>
      <c r="D6" s="278"/>
      <c r="E6" s="1"/>
      <c r="F6" s="375"/>
      <c r="G6" s="376"/>
      <c r="H6" s="261"/>
      <c r="I6" s="22"/>
      <c r="J6" s="22"/>
    </row>
    <row r="7" spans="1:10" x14ac:dyDescent="0.25">
      <c r="A7" s="72" t="s">
        <v>1</v>
      </c>
      <c r="B7" s="73">
        <v>550191</v>
      </c>
      <c r="C7" s="13">
        <f>B7-H7</f>
        <v>48168</v>
      </c>
      <c r="D7" s="14">
        <f>C7/H7*100</f>
        <v>9.5947795220537699</v>
      </c>
      <c r="E7" s="15">
        <f>IF(B7&lt;I7,-1,IF(B7&gt;J7,1,0))</f>
        <v>1</v>
      </c>
      <c r="F7" s="163">
        <f>+B7/1000</f>
        <v>550.19100000000003</v>
      </c>
      <c r="G7" s="162">
        <f>+C7/1000</f>
        <v>48.167999999999999</v>
      </c>
      <c r="H7" s="307">
        <v>502023</v>
      </c>
      <c r="I7" s="202">
        <v>484142.15823970892</v>
      </c>
      <c r="J7" s="202">
        <v>519903.84176029108</v>
      </c>
    </row>
    <row r="8" spans="1:10" x14ac:dyDescent="0.25">
      <c r="A8" s="74"/>
      <c r="B8" s="75"/>
      <c r="C8" s="19"/>
      <c r="D8" s="20"/>
      <c r="E8" s="21"/>
      <c r="F8" s="21"/>
      <c r="G8" s="21"/>
      <c r="H8" s="307"/>
      <c r="I8" s="308"/>
      <c r="J8" s="308"/>
    </row>
    <row r="9" spans="1:10" x14ac:dyDescent="0.25">
      <c r="A9" s="76" t="s">
        <v>2</v>
      </c>
      <c r="B9" s="77">
        <v>159861</v>
      </c>
      <c r="C9" s="24">
        <f>B9-H9</f>
        <v>-624</v>
      </c>
      <c r="D9" s="20">
        <f>C9/H9*100</f>
        <v>-0.3888213851761847</v>
      </c>
      <c r="E9" s="21">
        <f>IF(B9&lt;I9,-1,IF(B9&gt;J9,1,0))</f>
        <v>0</v>
      </c>
      <c r="F9" s="163">
        <f>+B9/1000</f>
        <v>159.86099999999999</v>
      </c>
      <c r="G9" s="163">
        <f>+C9/1000</f>
        <v>-0.624</v>
      </c>
      <c r="H9" s="307">
        <v>160485</v>
      </c>
      <c r="I9" s="204">
        <v>145068.90907277583</v>
      </c>
      <c r="J9" s="204">
        <v>175901.09092722417</v>
      </c>
    </row>
    <row r="10" spans="1:10" x14ac:dyDescent="0.25">
      <c r="A10" s="78" t="s">
        <v>56</v>
      </c>
      <c r="B10" s="79">
        <v>159861</v>
      </c>
      <c r="C10" s="26">
        <f>B10-H10</f>
        <v>-624</v>
      </c>
      <c r="D10" s="27">
        <f>C10/H10*100</f>
        <v>-0.3888213851761847</v>
      </c>
      <c r="E10" s="309">
        <f>IF(B10&lt;I10,-1,IF(B10&gt;J10,1,0))</f>
        <v>0</v>
      </c>
      <c r="F10" s="161"/>
      <c r="G10" s="162"/>
      <c r="H10" s="310">
        <v>160485</v>
      </c>
      <c r="I10" s="205">
        <v>145068.90907277583</v>
      </c>
      <c r="J10" s="205">
        <v>175901.09092722417</v>
      </c>
    </row>
    <row r="11" spans="1:10" x14ac:dyDescent="0.25">
      <c r="A11" s="78"/>
      <c r="B11" s="79"/>
      <c r="C11" s="18"/>
      <c r="D11" s="27"/>
      <c r="E11" s="21"/>
      <c r="F11" s="161"/>
      <c r="G11" s="162"/>
      <c r="H11" s="310"/>
      <c r="I11" s="308"/>
      <c r="J11" s="308"/>
    </row>
    <row r="12" spans="1:10" s="16" customFormat="1" ht="11.25" x14ac:dyDescent="0.2">
      <c r="A12" s="76" t="s">
        <v>3</v>
      </c>
      <c r="B12" s="77">
        <v>86508</v>
      </c>
      <c r="C12" s="24">
        <f>B12-H12</f>
        <v>11670</v>
      </c>
      <c r="D12" s="20">
        <f>C12/H12*100</f>
        <v>15.593682353884391</v>
      </c>
      <c r="E12" s="184">
        <f>IF(B12&lt;I12,-1,IF(B12&gt;J12,1,0))</f>
        <v>1</v>
      </c>
      <c r="F12" s="163">
        <f>+B12/1000</f>
        <v>86.507999999999996</v>
      </c>
      <c r="G12" s="163">
        <f>+C12/1000</f>
        <v>11.67</v>
      </c>
      <c r="H12" s="307">
        <v>74838</v>
      </c>
      <c r="I12" s="204">
        <v>66426.654727714034</v>
      </c>
      <c r="J12" s="204">
        <v>83249.345272285966</v>
      </c>
    </row>
    <row r="13" spans="1:10" x14ac:dyDescent="0.25">
      <c r="A13" s="78" t="s">
        <v>4</v>
      </c>
      <c r="B13" s="79">
        <v>43954</v>
      </c>
      <c r="C13" s="26">
        <f>B13-H13</f>
        <v>8087</v>
      </c>
      <c r="D13" s="27">
        <f>C13/H13*100</f>
        <v>22.547188223157775</v>
      </c>
      <c r="E13" s="21">
        <f>IF(B13&lt;I13,-1,IF(B13&gt;J13,1,0))</f>
        <v>1</v>
      </c>
      <c r="F13" s="161"/>
      <c r="G13" s="162"/>
      <c r="H13" s="310">
        <v>35867</v>
      </c>
      <c r="I13" s="205">
        <v>29780.199059312086</v>
      </c>
      <c r="J13" s="205">
        <v>41953.800940687914</v>
      </c>
    </row>
    <row r="14" spans="1:10" x14ac:dyDescent="0.25">
      <c r="A14" s="78" t="s">
        <v>5</v>
      </c>
      <c r="B14" s="79">
        <v>34799</v>
      </c>
      <c r="C14" s="26">
        <f>B14-H14</f>
        <v>3371</v>
      </c>
      <c r="D14" s="27">
        <f>C14/H14*100</f>
        <v>10.726104110983837</v>
      </c>
      <c r="E14" s="21">
        <f>IF(B14&lt;I14,-1,IF(B14&gt;J14,1,0))</f>
        <v>0</v>
      </c>
      <c r="F14" s="161"/>
      <c r="G14" s="162"/>
      <c r="H14" s="310">
        <v>31428</v>
      </c>
      <c r="I14" s="205">
        <v>26244.407245636256</v>
      </c>
      <c r="J14" s="205">
        <v>36611.592754363744</v>
      </c>
    </row>
    <row r="15" spans="1:10" x14ac:dyDescent="0.25">
      <c r="A15" s="78" t="s">
        <v>117</v>
      </c>
      <c r="B15" s="79">
        <v>7755</v>
      </c>
      <c r="C15" s="26">
        <f>B15-H15</f>
        <v>212</v>
      </c>
      <c r="D15" s="27">
        <f>C15/H15*100</f>
        <v>2.8105528304388177</v>
      </c>
      <c r="E15" s="21">
        <f>IF(B15&lt;I15,-1,IF(B15&gt;J15,1,0))</f>
        <v>0</v>
      </c>
      <c r="F15" s="161"/>
      <c r="G15" s="162"/>
      <c r="H15" s="310">
        <v>7543</v>
      </c>
      <c r="I15" s="205">
        <v>5296.3392710205298</v>
      </c>
      <c r="J15" s="205">
        <v>9789.6607289794702</v>
      </c>
    </row>
    <row r="16" spans="1:10" x14ac:dyDescent="0.25">
      <c r="A16" s="78"/>
      <c r="B16" s="79"/>
      <c r="C16" s="18"/>
      <c r="D16" s="27"/>
      <c r="E16" s="21"/>
      <c r="F16" s="161"/>
      <c r="G16" s="162"/>
      <c r="H16" s="310"/>
      <c r="I16" s="308"/>
      <c r="J16" s="308"/>
    </row>
    <row r="17" spans="1:10" x14ac:dyDescent="0.25">
      <c r="A17" s="76" t="s">
        <v>50</v>
      </c>
      <c r="B17" s="77">
        <v>303117</v>
      </c>
      <c r="C17" s="24">
        <f t="shared" ref="C17:C26" si="0">B17-H17</f>
        <v>37524</v>
      </c>
      <c r="D17" s="20">
        <f t="shared" ref="D17:D26" si="1">C17/H17*100</f>
        <v>14.128384407721589</v>
      </c>
      <c r="E17" s="21">
        <f>IF(B17&lt;I17,-1,IF(B17&gt;J17,1,0))</f>
        <v>1</v>
      </c>
      <c r="F17" s="163">
        <f>+B17/1000</f>
        <v>303.11700000000002</v>
      </c>
      <c r="G17" s="163">
        <f>+C17/1000</f>
        <v>37.524000000000001</v>
      </c>
      <c r="H17" s="307">
        <v>265593</v>
      </c>
      <c r="I17" s="204">
        <v>248405.7105299882</v>
      </c>
      <c r="J17" s="204">
        <v>282780.28947001178</v>
      </c>
    </row>
    <row r="18" spans="1:10" x14ac:dyDescent="0.25">
      <c r="A18" s="78" t="s">
        <v>66</v>
      </c>
      <c r="B18" s="79">
        <v>73120</v>
      </c>
      <c r="C18" s="26">
        <f t="shared" si="0"/>
        <v>5816</v>
      </c>
      <c r="D18" s="27">
        <f t="shared" si="1"/>
        <v>8.6413883275882561</v>
      </c>
      <c r="E18" s="21">
        <f t="shared" ref="E18:E25" si="2">IF(B18&lt;I18,-1,IF(B18&gt;J18,1,0))</f>
        <v>0</v>
      </c>
      <c r="F18" s="163">
        <f>+B18/1000</f>
        <v>73.12</v>
      </c>
      <c r="G18" s="163">
        <f t="shared" ref="G18:G26" si="3">+C18/1000</f>
        <v>5.8159999999999998</v>
      </c>
      <c r="H18" s="310">
        <v>67304</v>
      </c>
      <c r="I18" s="205">
        <v>59442.539758408901</v>
      </c>
      <c r="J18" s="205">
        <v>75165.460241591092</v>
      </c>
    </row>
    <row r="19" spans="1:10" x14ac:dyDescent="0.25">
      <c r="A19" s="78" t="s">
        <v>6</v>
      </c>
      <c r="B19" s="79">
        <v>19639</v>
      </c>
      <c r="C19" s="26">
        <f t="shared" si="0"/>
        <v>400</v>
      </c>
      <c r="D19" s="27">
        <f t="shared" si="1"/>
        <v>2.0791101408597119</v>
      </c>
      <c r="E19" s="21">
        <f t="shared" si="2"/>
        <v>0</v>
      </c>
      <c r="F19" s="163">
        <f t="shared" ref="F19:F26" si="4">+B19/1000</f>
        <v>19.638999999999999</v>
      </c>
      <c r="G19" s="163">
        <f t="shared" si="3"/>
        <v>0.4</v>
      </c>
      <c r="H19" s="310">
        <v>19239</v>
      </c>
      <c r="I19" s="205">
        <v>15810.58063396416</v>
      </c>
      <c r="J19" s="205">
        <v>22667.41936603584</v>
      </c>
    </row>
    <row r="20" spans="1:10" x14ac:dyDescent="0.25">
      <c r="A20" s="78" t="s">
        <v>67</v>
      </c>
      <c r="B20" s="79">
        <v>35194</v>
      </c>
      <c r="C20" s="26">
        <f t="shared" si="0"/>
        <v>2985</v>
      </c>
      <c r="D20" s="27">
        <f t="shared" si="1"/>
        <v>9.267596013536588</v>
      </c>
      <c r="E20" s="21">
        <f t="shared" si="2"/>
        <v>0</v>
      </c>
      <c r="F20" s="163">
        <f t="shared" si="4"/>
        <v>35.194000000000003</v>
      </c>
      <c r="G20" s="163">
        <f t="shared" si="3"/>
        <v>2.9849999999999999</v>
      </c>
      <c r="H20" s="310">
        <v>32209</v>
      </c>
      <c r="I20" s="205">
        <v>27412.055231344923</v>
      </c>
      <c r="J20" s="205">
        <v>37005.944768655077</v>
      </c>
    </row>
    <row r="21" spans="1:10" x14ac:dyDescent="0.25">
      <c r="A21" s="78" t="s">
        <v>68</v>
      </c>
      <c r="B21" s="79">
        <v>3706</v>
      </c>
      <c r="C21" s="26">
        <f t="shared" si="0"/>
        <v>126</v>
      </c>
      <c r="D21" s="27">
        <f t="shared" si="1"/>
        <v>3.5195530726256981</v>
      </c>
      <c r="E21" s="21">
        <f t="shared" si="2"/>
        <v>0</v>
      </c>
      <c r="F21" s="163">
        <f t="shared" si="4"/>
        <v>3.706</v>
      </c>
      <c r="G21" s="163">
        <f t="shared" si="3"/>
        <v>0.126</v>
      </c>
      <c r="H21" s="310">
        <v>3580</v>
      </c>
      <c r="I21" s="205">
        <v>1973.8991801583747</v>
      </c>
      <c r="J21" s="205">
        <v>5186.1008198416257</v>
      </c>
    </row>
    <row r="22" spans="1:10" ht="23.25" x14ac:dyDescent="0.25">
      <c r="A22" s="78" t="s">
        <v>58</v>
      </c>
      <c r="B22" s="79">
        <v>30807</v>
      </c>
      <c r="C22" s="26">
        <f t="shared" si="0"/>
        <v>1242</v>
      </c>
      <c r="D22" s="27">
        <f t="shared" si="1"/>
        <v>4.2009132420091326</v>
      </c>
      <c r="E22" s="21">
        <f t="shared" si="2"/>
        <v>0</v>
      </c>
      <c r="F22" s="163">
        <f t="shared" si="4"/>
        <v>30.806999999999999</v>
      </c>
      <c r="G22" s="163">
        <f t="shared" si="3"/>
        <v>1.242</v>
      </c>
      <c r="H22" s="311">
        <v>29565</v>
      </c>
      <c r="I22" s="208">
        <v>24853.699339902851</v>
      </c>
      <c r="J22" s="208">
        <v>34276.300660097149</v>
      </c>
    </row>
    <row r="23" spans="1:10" x14ac:dyDescent="0.25">
      <c r="A23" s="78" t="s">
        <v>57</v>
      </c>
      <c r="B23" s="79">
        <v>15151</v>
      </c>
      <c r="C23" s="26">
        <f t="shared" si="0"/>
        <v>-3983</v>
      </c>
      <c r="D23" s="27">
        <f t="shared" si="1"/>
        <v>-20.81634786244382</v>
      </c>
      <c r="E23" s="21">
        <f t="shared" si="2"/>
        <v>-1</v>
      </c>
      <c r="F23" s="163">
        <f t="shared" si="4"/>
        <v>15.151</v>
      </c>
      <c r="G23" s="163">
        <f t="shared" si="3"/>
        <v>-3.9830000000000001</v>
      </c>
      <c r="H23" s="310">
        <v>19134</v>
      </c>
      <c r="I23" s="205">
        <v>15246.344469452737</v>
      </c>
      <c r="J23" s="205">
        <v>23021.655530547265</v>
      </c>
    </row>
    <row r="24" spans="1:10" x14ac:dyDescent="0.25">
      <c r="A24" s="78" t="s">
        <v>38</v>
      </c>
      <c r="B24" s="79">
        <v>44454</v>
      </c>
      <c r="C24" s="26">
        <f t="shared" si="0"/>
        <v>7375</v>
      </c>
      <c r="D24" s="27">
        <f t="shared" si="1"/>
        <v>19.889964670028856</v>
      </c>
      <c r="E24" s="21">
        <f t="shared" si="2"/>
        <v>1</v>
      </c>
      <c r="F24" s="163">
        <f t="shared" si="4"/>
        <v>44.454000000000001</v>
      </c>
      <c r="G24" s="163">
        <f t="shared" si="3"/>
        <v>7.375</v>
      </c>
      <c r="H24" s="310">
        <v>37079</v>
      </c>
      <c r="I24" s="205">
        <v>32080.936696428958</v>
      </c>
      <c r="J24" s="205">
        <v>42077.063303571042</v>
      </c>
    </row>
    <row r="25" spans="1:10" x14ac:dyDescent="0.25">
      <c r="A25" s="78" t="s">
        <v>118</v>
      </c>
      <c r="B25" s="79">
        <v>40007</v>
      </c>
      <c r="C25" s="26">
        <f t="shared" si="0"/>
        <v>11855</v>
      </c>
      <c r="D25" s="27">
        <f t="shared" si="1"/>
        <v>42.110684853651605</v>
      </c>
      <c r="E25" s="21">
        <f t="shared" si="2"/>
        <v>1</v>
      </c>
      <c r="F25" s="163">
        <f t="shared" si="4"/>
        <v>40.006999999999998</v>
      </c>
      <c r="G25" s="163">
        <f t="shared" si="3"/>
        <v>11.855</v>
      </c>
      <c r="H25" s="310">
        <v>28152</v>
      </c>
      <c r="I25" s="205">
        <v>23878.878247492416</v>
      </c>
      <c r="J25" s="205">
        <v>32425.121752507584</v>
      </c>
    </row>
    <row r="26" spans="1:10" x14ac:dyDescent="0.25">
      <c r="A26" s="78" t="s">
        <v>59</v>
      </c>
      <c r="B26" s="79">
        <v>41039</v>
      </c>
      <c r="C26" s="26">
        <f t="shared" si="0"/>
        <v>11708</v>
      </c>
      <c r="D26" s="27">
        <f t="shared" si="1"/>
        <v>39.916811564556269</v>
      </c>
      <c r="E26" s="21">
        <f>IF(B26&lt;I26,-1,IF(B26&gt;J26,1,0))</f>
        <v>1</v>
      </c>
      <c r="F26" s="163">
        <f t="shared" si="4"/>
        <v>41.039000000000001</v>
      </c>
      <c r="G26" s="163">
        <f t="shared" si="3"/>
        <v>11.708</v>
      </c>
      <c r="H26" s="310">
        <v>29331</v>
      </c>
      <c r="I26" s="205">
        <v>24689.64956456855</v>
      </c>
      <c r="J26" s="205">
        <v>33972.35043543145</v>
      </c>
    </row>
    <row r="27" spans="1:10" x14ac:dyDescent="0.25">
      <c r="A27" s="78"/>
      <c r="B27" s="79" t="s">
        <v>242</v>
      </c>
      <c r="C27" s="19"/>
      <c r="D27" s="20"/>
      <c r="E27" s="21"/>
      <c r="F27" s="161"/>
      <c r="G27" s="162"/>
      <c r="H27" s="310"/>
      <c r="I27" s="308"/>
      <c r="J27" s="308"/>
    </row>
    <row r="28" spans="1:10" x14ac:dyDescent="0.25">
      <c r="A28" s="76" t="s">
        <v>7</v>
      </c>
      <c r="B28" s="77">
        <v>705</v>
      </c>
      <c r="C28" s="24">
        <f>B28-H28</f>
        <v>-402</v>
      </c>
      <c r="D28" s="20">
        <f>C28/H28*100</f>
        <v>-36.314363143631432</v>
      </c>
      <c r="E28" s="21">
        <v>0</v>
      </c>
      <c r="F28" s="161"/>
      <c r="G28" s="162"/>
      <c r="H28" s="307">
        <v>1107</v>
      </c>
      <c r="I28" s="204">
        <v>165.72346072116841</v>
      </c>
      <c r="J28" s="204">
        <v>2048.2765392788315</v>
      </c>
    </row>
    <row r="29" spans="1:10" x14ac:dyDescent="0.25">
      <c r="A29" s="80"/>
      <c r="B29" s="77"/>
      <c r="C29" s="24"/>
      <c r="D29" s="20"/>
      <c r="E29" s="21"/>
      <c r="F29" s="161"/>
      <c r="G29" s="162"/>
      <c r="H29" s="310"/>
      <c r="I29" s="308"/>
      <c r="J29" s="308"/>
    </row>
    <row r="30" spans="1:10" x14ac:dyDescent="0.25">
      <c r="A30" s="81" t="s">
        <v>202</v>
      </c>
      <c r="B30" s="82">
        <v>550191</v>
      </c>
      <c r="C30" s="13">
        <f>B30-H30</f>
        <v>48168</v>
      </c>
      <c r="D30" s="14">
        <f>C30/H30*100</f>
        <v>9.5947795220537699</v>
      </c>
      <c r="E30" s="15">
        <f t="shared" ref="E30:E40" si="5">IF(B30&lt;I30,-1,IF(B30&gt;J30,1,0))</f>
        <v>1</v>
      </c>
      <c r="F30" s="161"/>
      <c r="G30" s="162"/>
      <c r="H30" s="307">
        <v>502023</v>
      </c>
      <c r="I30" s="204">
        <v>484142.15823970892</v>
      </c>
      <c r="J30" s="204">
        <v>519903.84176029108</v>
      </c>
    </row>
    <row r="31" spans="1:10" x14ac:dyDescent="0.25">
      <c r="A31" s="80"/>
      <c r="B31" s="79"/>
      <c r="C31" s="18"/>
      <c r="D31" s="27"/>
      <c r="E31" s="21"/>
      <c r="F31" s="161"/>
      <c r="G31" s="162"/>
      <c r="H31" s="307"/>
      <c r="I31" s="204"/>
      <c r="J31" s="204"/>
    </row>
    <row r="32" spans="1:10" x14ac:dyDescent="0.25">
      <c r="A32" s="169" t="s">
        <v>203</v>
      </c>
      <c r="B32" s="79">
        <v>1792</v>
      </c>
      <c r="C32" s="26">
        <f>B32-H32</f>
        <v>-408</v>
      </c>
      <c r="D32" s="27">
        <f t="shared" ref="D32:D41" si="6">C32/H32*100</f>
        <v>-18.545454545454547</v>
      </c>
      <c r="E32" s="21">
        <f t="shared" si="5"/>
        <v>0</v>
      </c>
      <c r="F32" s="161"/>
      <c r="G32" s="162"/>
      <c r="H32" s="310">
        <v>2200</v>
      </c>
      <c r="I32" s="205">
        <v>1101.81057575557</v>
      </c>
      <c r="J32" s="205">
        <v>3298.18942424443</v>
      </c>
    </row>
    <row r="33" spans="1:10" x14ac:dyDescent="0.25">
      <c r="A33" s="84" t="s">
        <v>204</v>
      </c>
      <c r="B33" s="79">
        <v>34891</v>
      </c>
      <c r="C33" s="26">
        <f t="shared" ref="C33:C41" si="7">B33-H33</f>
        <v>3749</v>
      </c>
      <c r="D33" s="27">
        <f t="shared" si="6"/>
        <v>12.038404726735598</v>
      </c>
      <c r="E33" s="21">
        <f t="shared" si="5"/>
        <v>0</v>
      </c>
      <c r="F33" s="161"/>
      <c r="G33" s="162"/>
      <c r="H33" s="310">
        <v>31142</v>
      </c>
      <c r="I33" s="205">
        <v>25932.059171298977</v>
      </c>
      <c r="J33" s="205">
        <v>36351.940828701023</v>
      </c>
    </row>
    <row r="34" spans="1:10" s="261" customFormat="1" ht="11.25" x14ac:dyDescent="0.2">
      <c r="A34" s="84" t="s">
        <v>205</v>
      </c>
      <c r="B34" s="79">
        <v>33001</v>
      </c>
      <c r="C34" s="26">
        <f t="shared" si="7"/>
        <v>7586</v>
      </c>
      <c r="D34" s="27">
        <f t="shared" si="6"/>
        <v>29.8485146566988</v>
      </c>
      <c r="E34" s="21">
        <f t="shared" si="5"/>
        <v>1</v>
      </c>
      <c r="F34" s="161"/>
      <c r="G34" s="313"/>
      <c r="H34" s="310">
        <v>25415</v>
      </c>
      <c r="I34" s="205">
        <v>20644.931376026343</v>
      </c>
      <c r="J34" s="205">
        <v>30185.068623973657</v>
      </c>
    </row>
    <row r="35" spans="1:10" x14ac:dyDescent="0.25">
      <c r="A35" s="84" t="s">
        <v>206</v>
      </c>
      <c r="B35" s="79">
        <v>25392</v>
      </c>
      <c r="C35" s="26">
        <f t="shared" si="7"/>
        <v>2490</v>
      </c>
      <c r="D35" s="27">
        <f t="shared" si="6"/>
        <v>10.872412889703956</v>
      </c>
      <c r="E35" s="21">
        <f t="shared" si="5"/>
        <v>0</v>
      </c>
      <c r="F35" s="161"/>
      <c r="G35" s="162"/>
      <c r="H35" s="310">
        <v>22902</v>
      </c>
      <c r="I35" s="205">
        <v>19019.961202467683</v>
      </c>
      <c r="J35" s="205">
        <v>26784.038797532317</v>
      </c>
    </row>
    <row r="36" spans="1:10" ht="23.25" x14ac:dyDescent="0.25">
      <c r="A36" s="84" t="s">
        <v>207</v>
      </c>
      <c r="B36" s="79">
        <v>104978</v>
      </c>
      <c r="C36" s="26">
        <f t="shared" si="7"/>
        <v>18052</v>
      </c>
      <c r="D36" s="27">
        <f t="shared" si="6"/>
        <v>20.767089248326162</v>
      </c>
      <c r="E36" s="21">
        <f t="shared" si="5"/>
        <v>1</v>
      </c>
      <c r="F36" s="161"/>
      <c r="G36" s="162"/>
      <c r="H36" s="311">
        <v>86926</v>
      </c>
      <c r="I36" s="208">
        <v>79198.568620231177</v>
      </c>
      <c r="J36" s="208">
        <v>94653.431379768823</v>
      </c>
    </row>
    <row r="37" spans="1:10" ht="23.25" x14ac:dyDescent="0.25">
      <c r="A37" s="84" t="s">
        <v>208</v>
      </c>
      <c r="B37" s="79">
        <v>46533</v>
      </c>
      <c r="C37" s="26">
        <f t="shared" si="7"/>
        <v>-5304</v>
      </c>
      <c r="D37" s="27">
        <f t="shared" si="6"/>
        <v>-10.232073615371259</v>
      </c>
      <c r="E37" s="21">
        <f t="shared" si="5"/>
        <v>0</v>
      </c>
      <c r="F37" s="161"/>
      <c r="G37" s="162"/>
      <c r="H37" s="311">
        <v>51837</v>
      </c>
      <c r="I37" s="208">
        <v>44551.193655579009</v>
      </c>
      <c r="J37" s="208">
        <v>59122.806344420991</v>
      </c>
    </row>
    <row r="38" spans="1:10" ht="23.25" x14ac:dyDescent="0.25">
      <c r="A38" s="84" t="s">
        <v>209</v>
      </c>
      <c r="B38" s="79">
        <v>55637</v>
      </c>
      <c r="C38" s="26">
        <f t="shared" si="7"/>
        <v>1271</v>
      </c>
      <c r="D38" s="27">
        <f t="shared" si="6"/>
        <v>2.3378582202111615</v>
      </c>
      <c r="E38" s="21">
        <f t="shared" si="5"/>
        <v>0</v>
      </c>
      <c r="F38" s="161"/>
      <c r="G38" s="162"/>
      <c r="H38" s="311">
        <v>54366</v>
      </c>
      <c r="I38" s="208">
        <v>48042.59786206537</v>
      </c>
      <c r="J38" s="208">
        <v>60689.40213793463</v>
      </c>
    </row>
    <row r="39" spans="1:10" ht="23.25" x14ac:dyDescent="0.25">
      <c r="A39" s="84" t="s">
        <v>210</v>
      </c>
      <c r="B39" s="79">
        <v>36617</v>
      </c>
      <c r="C39" s="26">
        <f t="shared" si="7"/>
        <v>281</v>
      </c>
      <c r="D39" s="27">
        <f t="shared" si="6"/>
        <v>0.77333773667987671</v>
      </c>
      <c r="E39" s="21">
        <f t="shared" si="5"/>
        <v>0</v>
      </c>
      <c r="F39" s="161"/>
      <c r="G39" s="162"/>
      <c r="H39" s="311">
        <v>36336</v>
      </c>
      <c r="I39" s="208">
        <v>31261.862488921597</v>
      </c>
      <c r="J39" s="208">
        <v>41410.137511078399</v>
      </c>
    </row>
    <row r="40" spans="1:10" x14ac:dyDescent="0.25">
      <c r="A40" s="169" t="s">
        <v>211</v>
      </c>
      <c r="B40" s="79">
        <v>210499</v>
      </c>
      <c r="C40" s="26">
        <f t="shared" si="7"/>
        <v>21070</v>
      </c>
      <c r="D40" s="27">
        <f t="shared" si="6"/>
        <v>11.122900928580101</v>
      </c>
      <c r="E40" s="21">
        <f t="shared" si="5"/>
        <v>1</v>
      </c>
      <c r="F40" s="161"/>
      <c r="G40" s="162"/>
      <c r="H40" s="310">
        <v>189429</v>
      </c>
      <c r="I40" s="205">
        <v>177024.77181584717</v>
      </c>
      <c r="J40" s="205">
        <v>201833.22818415283</v>
      </c>
    </row>
    <row r="41" spans="1:10" x14ac:dyDescent="0.25">
      <c r="A41" s="169" t="s">
        <v>10</v>
      </c>
      <c r="B41" s="79">
        <v>851</v>
      </c>
      <c r="C41" s="26">
        <f t="shared" si="7"/>
        <v>-619</v>
      </c>
      <c r="D41" s="27">
        <f t="shared" si="6"/>
        <v>-42.108843537414963</v>
      </c>
      <c r="E41" s="21">
        <v>0</v>
      </c>
      <c r="F41" s="161"/>
      <c r="G41" s="162"/>
      <c r="H41" s="310">
        <v>1470</v>
      </c>
      <c r="I41" s="205">
        <v>326.95699442534715</v>
      </c>
      <c r="J41" s="205">
        <v>2613.0430055746529</v>
      </c>
    </row>
    <row r="42" spans="1:10" x14ac:dyDescent="0.25">
      <c r="A42" s="80"/>
      <c r="B42" s="77"/>
      <c r="C42" s="24"/>
      <c r="D42" s="20"/>
      <c r="E42" s="21"/>
      <c r="F42" s="161"/>
      <c r="G42" s="162"/>
      <c r="H42" s="310"/>
      <c r="I42" s="308"/>
      <c r="J42" s="308"/>
    </row>
    <row r="43" spans="1:10" x14ac:dyDescent="0.25">
      <c r="A43" s="81" t="s">
        <v>212</v>
      </c>
      <c r="B43" s="82">
        <v>550191</v>
      </c>
      <c r="C43" s="13">
        <f>B43-H43</f>
        <v>48168</v>
      </c>
      <c r="D43" s="14">
        <f>C43/H43*100</f>
        <v>9.5947795220537699</v>
      </c>
      <c r="E43" s="15">
        <f>IF(B43&lt;I43,-1,IF(B43&gt;J43,1,0))</f>
        <v>1</v>
      </c>
      <c r="F43" s="15"/>
      <c r="G43" s="15"/>
      <c r="H43" s="307">
        <v>502023</v>
      </c>
      <c r="I43" s="202">
        <v>484142.15823970892</v>
      </c>
      <c r="J43" s="202">
        <v>519903.84176029108</v>
      </c>
    </row>
    <row r="44" spans="1:10" x14ac:dyDescent="0.25">
      <c r="A44" s="83"/>
      <c r="B44" s="79" t="s">
        <v>242</v>
      </c>
      <c r="C44" s="18"/>
      <c r="D44" s="27"/>
      <c r="E44" s="21"/>
      <c r="F44" s="21"/>
      <c r="G44" s="21"/>
      <c r="H44" s="307"/>
      <c r="I44" s="308"/>
      <c r="J44" s="308"/>
    </row>
    <row r="45" spans="1:10" x14ac:dyDescent="0.25">
      <c r="A45" s="84" t="s">
        <v>119</v>
      </c>
      <c r="B45" s="79">
        <v>69684</v>
      </c>
      <c r="C45" s="26">
        <f>B45-H45</f>
        <v>10927</v>
      </c>
      <c r="D45" s="27">
        <f>C45/H45*100</f>
        <v>18.596933131371582</v>
      </c>
      <c r="E45" s="21">
        <f>IF(B45&lt;I45,-1,IF(B45&gt;J45,1,0))</f>
        <v>1</v>
      </c>
      <c r="F45" s="163">
        <f t="shared" ref="F45:G47" si="8">+B45/1000</f>
        <v>69.683999999999997</v>
      </c>
      <c r="G45" s="163">
        <f t="shared" si="8"/>
        <v>10.927</v>
      </c>
      <c r="H45" s="310">
        <v>58757</v>
      </c>
      <c r="I45" s="205">
        <v>50589.002346736175</v>
      </c>
      <c r="J45" s="205">
        <v>66924.997653263825</v>
      </c>
    </row>
    <row r="46" spans="1:10" x14ac:dyDescent="0.25">
      <c r="A46" s="84" t="s">
        <v>120</v>
      </c>
      <c r="B46" s="79">
        <v>269157</v>
      </c>
      <c r="C46" s="26">
        <f>B46-H46</f>
        <v>16790</v>
      </c>
      <c r="D46" s="27">
        <f>C46/H46*100</f>
        <v>6.6530093078730577</v>
      </c>
      <c r="E46" s="21">
        <f>IF(B46&lt;I46,-1,IF(B46&gt;J46,1,0))</f>
        <v>1</v>
      </c>
      <c r="F46" s="163">
        <f t="shared" si="8"/>
        <v>269.15699999999998</v>
      </c>
      <c r="G46" s="163">
        <f t="shared" si="8"/>
        <v>16.79</v>
      </c>
      <c r="H46" s="310">
        <v>252367</v>
      </c>
      <c r="I46" s="205">
        <v>240065.58615069516</v>
      </c>
      <c r="J46" s="205">
        <v>264668.41384930484</v>
      </c>
    </row>
    <row r="47" spans="1:10" x14ac:dyDescent="0.25">
      <c r="A47" s="84" t="s">
        <v>12</v>
      </c>
      <c r="B47" s="79">
        <v>210499</v>
      </c>
      <c r="C47" s="26">
        <f>B47-H47</f>
        <v>21070</v>
      </c>
      <c r="D47" s="27">
        <f>C47/H47*100</f>
        <v>11.122900928580101</v>
      </c>
      <c r="E47" s="21">
        <f>IF(B47&lt;I47,-1,IF(B47&gt;J47,1,0))</f>
        <v>1</v>
      </c>
      <c r="F47" s="163">
        <f t="shared" si="8"/>
        <v>210.499</v>
      </c>
      <c r="G47" s="163">
        <f t="shared" si="8"/>
        <v>21.07</v>
      </c>
      <c r="H47" s="310">
        <v>189429</v>
      </c>
      <c r="I47" s="205">
        <v>177024.77181584717</v>
      </c>
      <c r="J47" s="205">
        <v>201833.22818415283</v>
      </c>
    </row>
    <row r="48" spans="1:10" x14ac:dyDescent="0.25">
      <c r="A48" s="84" t="s">
        <v>10</v>
      </c>
      <c r="B48" s="79">
        <v>851</v>
      </c>
      <c r="C48" s="26">
        <f>B48-H48</f>
        <v>-619</v>
      </c>
      <c r="D48" s="27">
        <f>C48/H48*100</f>
        <v>-42.108843537414963</v>
      </c>
      <c r="E48" s="21">
        <v>0</v>
      </c>
      <c r="F48" s="163"/>
      <c r="G48" s="163"/>
      <c r="H48" s="310">
        <v>1470</v>
      </c>
      <c r="I48" s="205">
        <v>326.95699442534737</v>
      </c>
      <c r="J48" s="205">
        <v>2613.0430055746529</v>
      </c>
    </row>
    <row r="49" spans="1:10" x14ac:dyDescent="0.25">
      <c r="A49" s="80"/>
      <c r="B49" s="79"/>
      <c r="C49" s="19"/>
      <c r="D49" s="20"/>
      <c r="E49" s="21"/>
      <c r="F49" s="21"/>
      <c r="G49" s="21"/>
      <c r="H49" s="310"/>
      <c r="I49" s="308"/>
      <c r="J49" s="308"/>
    </row>
    <row r="50" spans="1:10" x14ac:dyDescent="0.25">
      <c r="A50" s="81" t="s">
        <v>213</v>
      </c>
      <c r="B50" s="82">
        <v>550191</v>
      </c>
      <c r="C50" s="13">
        <f>B50-H50</f>
        <v>48168</v>
      </c>
      <c r="D50" s="14">
        <f>C50/H50*100</f>
        <v>9.5947795220537699</v>
      </c>
      <c r="E50" s="15">
        <f>IF(B50&lt;I50,-1,IF(B50&gt;J50,1,0))</f>
        <v>1</v>
      </c>
      <c r="F50" s="15"/>
      <c r="G50" s="15"/>
      <c r="H50" s="307">
        <v>502023</v>
      </c>
      <c r="I50" s="202">
        <v>484142.15823970892</v>
      </c>
      <c r="J50" s="202">
        <v>519903.84176029108</v>
      </c>
    </row>
    <row r="51" spans="1:10" x14ac:dyDescent="0.25">
      <c r="A51" s="83"/>
      <c r="B51" s="79"/>
      <c r="C51" s="18"/>
      <c r="D51" s="27"/>
      <c r="E51" s="21"/>
      <c r="F51" s="21"/>
      <c r="G51" s="21"/>
      <c r="H51" s="307"/>
      <c r="I51" s="308"/>
      <c r="J51" s="308"/>
    </row>
    <row r="52" spans="1:10" x14ac:dyDescent="0.25">
      <c r="A52" s="84" t="s">
        <v>8</v>
      </c>
      <c r="B52" s="79">
        <v>61706</v>
      </c>
      <c r="C52" s="26">
        <f>B52-H52</f>
        <v>2703</v>
      </c>
      <c r="D52" s="27">
        <f>C52/H52*100</f>
        <v>4.5811229937460807</v>
      </c>
      <c r="E52" s="21">
        <f>IF(B52&lt;I52,-1,IF(B52&gt;J52,1,0))</f>
        <v>0</v>
      </c>
      <c r="F52" s="21"/>
      <c r="G52" s="21"/>
      <c r="H52" s="310">
        <v>59003</v>
      </c>
      <c r="I52" s="205">
        <v>51616.006074725599</v>
      </c>
      <c r="J52" s="205">
        <v>66389.993925274393</v>
      </c>
    </row>
    <row r="53" spans="1:10" x14ac:dyDescent="0.25">
      <c r="A53" s="84" t="s">
        <v>9</v>
      </c>
      <c r="B53" s="79">
        <v>488485</v>
      </c>
      <c r="C53" s="26">
        <f>B53-H53</f>
        <v>45465</v>
      </c>
      <c r="D53" s="27">
        <f>C53/H53*100</f>
        <v>10.262516364949665</v>
      </c>
      <c r="E53" s="21">
        <f>IF(B53&lt;I53,-1,IF(B53&gt;J53,1,0))</f>
        <v>1</v>
      </c>
      <c r="F53" s="21"/>
      <c r="G53" s="21"/>
      <c r="H53" s="310">
        <v>443020</v>
      </c>
      <c r="I53" s="205">
        <v>425235.80817397387</v>
      </c>
      <c r="J53" s="205">
        <v>460804.19182602613</v>
      </c>
    </row>
    <row r="54" spans="1:10" x14ac:dyDescent="0.25">
      <c r="A54" s="84" t="s">
        <v>10</v>
      </c>
      <c r="B54" s="79">
        <v>0</v>
      </c>
      <c r="C54" s="26">
        <v>0</v>
      </c>
      <c r="D54" s="27" t="s">
        <v>164</v>
      </c>
      <c r="E54" s="21">
        <v>0</v>
      </c>
      <c r="F54" s="21"/>
      <c r="G54" s="21"/>
      <c r="H54" s="312" t="s">
        <v>164</v>
      </c>
      <c r="I54" s="213" t="s">
        <v>164</v>
      </c>
      <c r="J54" s="213" t="s">
        <v>164</v>
      </c>
    </row>
    <row r="55" spans="1:10" x14ac:dyDescent="0.25">
      <c r="A55" s="80"/>
      <c r="B55" s="79"/>
      <c r="C55" s="18"/>
      <c r="D55" s="27"/>
      <c r="E55" s="21"/>
      <c r="F55" s="21"/>
      <c r="G55" s="21"/>
      <c r="H55" s="310"/>
      <c r="I55" s="308"/>
      <c r="J55" s="308"/>
    </row>
    <row r="56" spans="1:10" x14ac:dyDescent="0.25">
      <c r="A56" s="11" t="s">
        <v>214</v>
      </c>
      <c r="B56" s="85">
        <v>550191</v>
      </c>
      <c r="C56" s="13">
        <f>B56-H56</f>
        <v>48168</v>
      </c>
      <c r="D56" s="14">
        <f>C56/H56*100</f>
        <v>9.5947795220537699</v>
      </c>
      <c r="E56" s="15">
        <f>IF(B56&lt;I56,-1,IF(B56&gt;J56,1,0))</f>
        <v>1</v>
      </c>
      <c r="F56" s="15"/>
      <c r="G56" s="15"/>
      <c r="H56" s="307">
        <v>502023</v>
      </c>
      <c r="I56" s="202">
        <v>484142.15823970892</v>
      </c>
      <c r="J56" s="202">
        <v>519903.84176029108</v>
      </c>
    </row>
    <row r="57" spans="1:10" x14ac:dyDescent="0.25">
      <c r="A57" s="17"/>
      <c r="B57" s="86"/>
      <c r="C57" s="18"/>
      <c r="D57" s="27"/>
      <c r="E57" s="21"/>
      <c r="F57" s="21"/>
      <c r="G57" s="21"/>
      <c r="H57" s="307"/>
      <c r="I57" s="308"/>
      <c r="J57" s="308"/>
    </row>
    <row r="58" spans="1:10" x14ac:dyDescent="0.25">
      <c r="A58" s="31" t="s">
        <v>13</v>
      </c>
      <c r="B58" s="86">
        <v>391410</v>
      </c>
      <c r="C58" s="26">
        <f>B58-H58</f>
        <v>50788</v>
      </c>
      <c r="D58" s="27">
        <f>C58/H58*100</f>
        <v>14.910369852798702</v>
      </c>
      <c r="E58" s="21">
        <f>IF(B58&lt;I58,-1,IF(B58&gt;J58,1,0))</f>
        <v>1</v>
      </c>
      <c r="F58" s="163">
        <f t="shared" ref="F58:G61" si="9">+B58/1000</f>
        <v>391.41</v>
      </c>
      <c r="G58" s="163">
        <f t="shared" si="9"/>
        <v>50.787999999999997</v>
      </c>
      <c r="H58" s="310">
        <v>340622</v>
      </c>
      <c r="I58" s="205">
        <v>324135.54438112094</v>
      </c>
      <c r="J58" s="205">
        <v>357108.45561887906</v>
      </c>
    </row>
    <row r="59" spans="1:10" x14ac:dyDescent="0.25">
      <c r="A59" s="31" t="s">
        <v>11</v>
      </c>
      <c r="B59" s="86">
        <v>129456</v>
      </c>
      <c r="C59" s="26">
        <f>B59-H59</f>
        <v>-2287</v>
      </c>
      <c r="D59" s="27">
        <f>C59/H59*100</f>
        <v>-1.7359556105447729</v>
      </c>
      <c r="E59" s="21">
        <f t="shared" ref="E59:E61" si="10">IF(B59&lt;I59,-1,IF(B59&gt;J59,1,0))</f>
        <v>0</v>
      </c>
      <c r="F59" s="163">
        <f t="shared" si="9"/>
        <v>129.45599999999999</v>
      </c>
      <c r="G59" s="163">
        <f t="shared" si="9"/>
        <v>-2.2869999999999999</v>
      </c>
      <c r="H59" s="310">
        <v>131743</v>
      </c>
      <c r="I59" s="205">
        <v>122930.64854369583</v>
      </c>
      <c r="J59" s="205">
        <v>140555.35145630417</v>
      </c>
    </row>
    <row r="60" spans="1:10" x14ac:dyDescent="0.25">
      <c r="A60" s="31" t="s">
        <v>14</v>
      </c>
      <c r="B60" s="86">
        <v>17420</v>
      </c>
      <c r="C60" s="26">
        <f>B60-H60</f>
        <v>1940</v>
      </c>
      <c r="D60" s="27">
        <f>C60/H60*100</f>
        <v>12.532299741602069</v>
      </c>
      <c r="E60" s="21">
        <f t="shared" si="10"/>
        <v>0</v>
      </c>
      <c r="F60" s="163">
        <f t="shared" si="9"/>
        <v>17.420000000000002</v>
      </c>
      <c r="G60" s="163">
        <f t="shared" si="9"/>
        <v>1.94</v>
      </c>
      <c r="H60" s="310">
        <v>15480</v>
      </c>
      <c r="I60" s="205">
        <v>11775.415615994149</v>
      </c>
      <c r="J60" s="205">
        <v>19184.584384005851</v>
      </c>
    </row>
    <row r="61" spans="1:10" ht="15.75" thickBot="1" x14ac:dyDescent="0.3">
      <c r="A61" s="31" t="s">
        <v>155</v>
      </c>
      <c r="B61" s="88">
        <v>11905</v>
      </c>
      <c r="C61" s="26">
        <f>B61-H61</f>
        <v>-2273</v>
      </c>
      <c r="D61" s="27">
        <f>C61/H61*100</f>
        <v>-16.031880378050502</v>
      </c>
      <c r="E61" s="21">
        <f t="shared" si="10"/>
        <v>0</v>
      </c>
      <c r="F61" s="163">
        <f t="shared" si="9"/>
        <v>11.904999999999999</v>
      </c>
      <c r="G61" s="163">
        <f t="shared" si="9"/>
        <v>-2.2730000000000001</v>
      </c>
      <c r="H61" s="215">
        <v>14178</v>
      </c>
      <c r="I61" s="214">
        <v>10674.055689769553</v>
      </c>
      <c r="J61" s="214">
        <v>17681.944310230447</v>
      </c>
    </row>
    <row r="62" spans="1:10" x14ac:dyDescent="0.25">
      <c r="A62" s="377" t="s">
        <v>44</v>
      </c>
      <c r="B62" s="377"/>
      <c r="C62" s="377"/>
      <c r="D62" s="377"/>
      <c r="E62" s="377"/>
      <c r="F62" s="164"/>
      <c r="G62" s="164"/>
      <c r="H62" s="261"/>
      <c r="I62" s="261"/>
      <c r="J62" s="261"/>
    </row>
    <row r="63" spans="1:10" x14ac:dyDescent="0.25">
      <c r="A63" s="373" t="s">
        <v>45</v>
      </c>
      <c r="B63" s="373"/>
      <c r="C63" s="373"/>
      <c r="D63" s="373"/>
      <c r="E63" s="373"/>
      <c r="F63" s="165"/>
      <c r="G63" s="165"/>
      <c r="H63" s="261"/>
      <c r="I63" s="261"/>
      <c r="J63" s="261"/>
    </row>
    <row r="64" spans="1:10" x14ac:dyDescent="0.25">
      <c r="A64" s="373" t="s">
        <v>166</v>
      </c>
      <c r="B64" s="373"/>
      <c r="C64" s="373"/>
      <c r="D64" s="373"/>
      <c r="E64" s="373"/>
      <c r="F64" s="165"/>
      <c r="G64" s="165"/>
      <c r="H64" s="261"/>
      <c r="I64" s="261"/>
      <c r="J64" s="261"/>
    </row>
    <row r="65" spans="1:7" x14ac:dyDescent="0.25">
      <c r="A65" s="374" t="s">
        <v>46</v>
      </c>
      <c r="B65" s="374"/>
      <c r="C65" s="374"/>
      <c r="D65" s="374"/>
      <c r="E65" s="374"/>
      <c r="F65" s="165"/>
      <c r="G65" s="165"/>
    </row>
    <row r="66" spans="1:7" x14ac:dyDescent="0.25">
      <c r="A66" s="373" t="s">
        <v>156</v>
      </c>
      <c r="B66" s="373"/>
      <c r="C66" s="373"/>
      <c r="D66" s="373"/>
      <c r="E66" s="373"/>
      <c r="F66" s="165"/>
      <c r="G66" s="165"/>
    </row>
    <row r="67" spans="1:7" x14ac:dyDescent="0.25">
      <c r="A67" s="373" t="s">
        <v>153</v>
      </c>
      <c r="B67" s="373"/>
      <c r="C67" s="373"/>
      <c r="D67" s="373"/>
      <c r="E67" s="373"/>
      <c r="F67" s="165"/>
      <c r="G67" s="165"/>
    </row>
    <row r="68" spans="1:7" ht="11.25" customHeight="1" x14ac:dyDescent="0.25">
      <c r="A68" s="352" t="s">
        <v>259</v>
      </c>
      <c r="B68" s="352"/>
      <c r="C68" s="352"/>
      <c r="D68" s="352"/>
      <c r="E68" s="352"/>
      <c r="F68" s="164"/>
      <c r="G68" s="164"/>
    </row>
    <row r="69" spans="1:7" hidden="1" x14ac:dyDescent="0.25">
      <c r="A69" s="67">
        <v>1</v>
      </c>
      <c r="B69" s="67">
        <v>-1</v>
      </c>
      <c r="C69" s="67">
        <v>0</v>
      </c>
      <c r="D69" s="261"/>
      <c r="E69" s="1"/>
      <c r="F69" s="21"/>
      <c r="G69" s="21"/>
    </row>
    <row r="70" spans="1:7" x14ac:dyDescent="0.25">
      <c r="A70" s="261"/>
      <c r="B70" s="261"/>
      <c r="C70" s="261"/>
      <c r="D70" s="261"/>
      <c r="E70" s="1"/>
      <c r="F70" s="21"/>
      <c r="G70" s="21"/>
    </row>
    <row r="71" spans="1:7" x14ac:dyDescent="0.25">
      <c r="A71" s="10"/>
      <c r="B71" s="10"/>
      <c r="C71" s="10"/>
      <c r="D71" s="10"/>
      <c r="E71" s="10"/>
      <c r="F71" s="10"/>
      <c r="G71" s="10"/>
    </row>
  </sheetData>
  <mergeCells count="18">
    <mergeCell ref="A1:E1"/>
    <mergeCell ref="A2:E2"/>
    <mergeCell ref="A3:E3"/>
    <mergeCell ref="H3:J3"/>
    <mergeCell ref="A4:A5"/>
    <mergeCell ref="C4:D4"/>
    <mergeCell ref="E4:E5"/>
    <mergeCell ref="F4:G4"/>
    <mergeCell ref="H4:H5"/>
    <mergeCell ref="I4:J4"/>
    <mergeCell ref="A67:E67"/>
    <mergeCell ref="A68:E68"/>
    <mergeCell ref="F6:G6"/>
    <mergeCell ref="A62:E62"/>
    <mergeCell ref="A63:E63"/>
    <mergeCell ref="A64:E64"/>
    <mergeCell ref="A65:E65"/>
    <mergeCell ref="A66:E66"/>
  </mergeCells>
  <conditionalFormatting sqref="F6">
    <cfRule type="iconSet" priority="2">
      <iconSet iconSet="3Arrows" showValue="0">
        <cfvo type="percent" val="0"/>
        <cfvo type="percent" val="33"/>
        <cfvo type="percent" val="67"/>
      </iconSet>
    </cfRule>
  </conditionalFormatting>
  <conditionalFormatting sqref="F56:G56 F52:G54 F50:G50 F43:G43">
    <cfRule type="iconSet" priority="3">
      <iconSet iconSet="3Arrows" showValue="0">
        <cfvo type="percent" val="0"/>
        <cfvo type="percent" val="33"/>
        <cfvo type="percent" val="67"/>
      </iconSet>
    </cfRule>
  </conditionalFormatting>
  <conditionalFormatting sqref="A69:C69 E56 E52:E54 E50 E45:E48 E12:E15 E9:E10 E7 E17:E43 E58:E61">
    <cfRule type="iconSet" priority="4">
      <iconSet iconSet="3Arrows" showValue="0">
        <cfvo type="percent" val="0"/>
        <cfvo type="percent" val="33"/>
        <cfvo type="percent" val="67"/>
      </iconSet>
    </cfRule>
  </conditionalFormatting>
  <conditionalFormatting sqref="F4">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71"/>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7" sqref="B7:B61"/>
    </sheetView>
  </sheetViews>
  <sheetFormatPr baseColWidth="10" defaultColWidth="11.42578125" defaultRowHeight="11.25" x14ac:dyDescent="0.2"/>
  <cols>
    <col min="1" max="1" width="34.85546875" style="237" customWidth="1"/>
    <col min="2" max="4" width="9.28515625" style="237" customWidth="1"/>
    <col min="5" max="5" width="19.28515625" style="1" customWidth="1"/>
    <col min="6" max="6" width="10.140625" style="21" customWidth="1"/>
    <col min="7" max="7" width="5.42578125" style="21" bestFit="1" customWidth="1"/>
    <col min="8" max="8" width="11.42578125" style="237" customWidth="1"/>
    <col min="9" max="10" width="11" style="237" customWidth="1"/>
    <col min="11" max="16384" width="11.42578125" style="237"/>
  </cols>
  <sheetData>
    <row r="1" spans="1:10" x14ac:dyDescent="0.2">
      <c r="A1" s="356" t="s">
        <v>0</v>
      </c>
      <c r="B1" s="356"/>
      <c r="C1" s="356"/>
      <c r="D1" s="356"/>
      <c r="E1" s="356"/>
      <c r="F1" s="159"/>
      <c r="G1" s="159"/>
    </row>
    <row r="2" spans="1:10" x14ac:dyDescent="0.2">
      <c r="A2" s="356" t="s">
        <v>230</v>
      </c>
      <c r="B2" s="356"/>
      <c r="C2" s="356"/>
      <c r="D2" s="356"/>
      <c r="E2" s="356"/>
      <c r="F2" s="159"/>
      <c r="G2" s="159"/>
    </row>
    <row r="3" spans="1:10" ht="12" thickBot="1" x14ac:dyDescent="0.25">
      <c r="A3" s="357" t="str">
        <f>'C1 total'!A3:E3</f>
        <v>II Trimestre 2022</v>
      </c>
      <c r="B3" s="357"/>
      <c r="C3" s="357"/>
      <c r="D3" s="357"/>
      <c r="E3" s="357"/>
      <c r="F3" s="160"/>
      <c r="G3" s="160"/>
      <c r="H3" s="353" t="s">
        <v>229</v>
      </c>
      <c r="I3" s="353"/>
      <c r="J3" s="353"/>
    </row>
    <row r="4" spans="1:10" s="5" customFormat="1" ht="15" customHeight="1" x14ac:dyDescent="0.2">
      <c r="A4" s="348" t="s">
        <v>116</v>
      </c>
      <c r="B4" s="3" t="str">
        <f>+'C1 total'!B4</f>
        <v>II 2022</v>
      </c>
      <c r="C4" s="347" t="s">
        <v>74</v>
      </c>
      <c r="D4" s="347"/>
      <c r="E4" s="360" t="s">
        <v>108</v>
      </c>
      <c r="F4" s="363" t="s">
        <v>201</v>
      </c>
      <c r="G4" s="364"/>
      <c r="H4" s="354" t="s">
        <v>227</v>
      </c>
      <c r="I4" s="358" t="s">
        <v>75</v>
      </c>
      <c r="J4" s="359"/>
    </row>
    <row r="5" spans="1:10" s="5" customFormat="1" ht="12" thickBot="1" x14ac:dyDescent="0.3">
      <c r="A5" s="349"/>
      <c r="B5" s="6" t="str">
        <f>+'C1 total'!B5</f>
        <v>Abr - Jun</v>
      </c>
      <c r="C5" s="6" t="s">
        <v>49</v>
      </c>
      <c r="D5" s="6" t="s">
        <v>48</v>
      </c>
      <c r="E5" s="361"/>
      <c r="F5" s="150" t="s">
        <v>228</v>
      </c>
      <c r="G5" s="147"/>
      <c r="H5" s="355"/>
      <c r="I5" s="239" t="s">
        <v>76</v>
      </c>
      <c r="J5" s="239" t="s">
        <v>77</v>
      </c>
    </row>
    <row r="6" spans="1:10" s="5" customFormat="1" x14ac:dyDescent="0.2">
      <c r="A6" s="70"/>
      <c r="B6" s="9"/>
      <c r="C6" s="71"/>
      <c r="D6" s="9"/>
      <c r="E6" s="4"/>
      <c r="F6" s="375"/>
      <c r="G6" s="376"/>
      <c r="I6" s="22"/>
      <c r="J6" s="22"/>
    </row>
    <row r="7" spans="1:10" s="16" customFormat="1" x14ac:dyDescent="0.2">
      <c r="A7" s="72" t="s">
        <v>1</v>
      </c>
      <c r="B7" s="73">
        <v>1324644</v>
      </c>
      <c r="C7" s="13">
        <f>B7-H7</f>
        <v>79024</v>
      </c>
      <c r="D7" s="14">
        <f>C7/H7*100</f>
        <v>6.3441499012539939</v>
      </c>
      <c r="E7" s="15">
        <f>IF(B7&lt;I7,-1,IF(B7&gt;J7,1,0))</f>
        <v>1</v>
      </c>
      <c r="F7" s="161">
        <f>+B7/1000000</f>
        <v>1.3246439999999999</v>
      </c>
      <c r="G7" s="162">
        <f>+C7/1000</f>
        <v>79.024000000000001</v>
      </c>
      <c r="H7" s="211">
        <v>1245620</v>
      </c>
      <c r="I7" s="202">
        <v>1186406.7686961864</v>
      </c>
      <c r="J7" s="202">
        <v>1304833.2313038136</v>
      </c>
    </row>
    <row r="8" spans="1:10" s="16" customFormat="1" x14ac:dyDescent="0.2">
      <c r="A8" s="74"/>
      <c r="B8" s="75"/>
      <c r="C8" s="19"/>
      <c r="D8" s="20"/>
      <c r="E8" s="21"/>
      <c r="F8" s="21"/>
      <c r="G8" s="21"/>
      <c r="H8" s="211"/>
      <c r="I8" s="212"/>
      <c r="J8" s="212"/>
    </row>
    <row r="9" spans="1:10" s="16" customFormat="1" x14ac:dyDescent="0.2">
      <c r="A9" s="76" t="s">
        <v>2</v>
      </c>
      <c r="B9" s="77">
        <v>183732</v>
      </c>
      <c r="C9" s="24">
        <f>B9-H9</f>
        <v>-13680</v>
      </c>
      <c r="D9" s="20">
        <f>C9/H9*100</f>
        <v>-6.9296699288797035</v>
      </c>
      <c r="E9" s="21">
        <f>IF(B9&lt;I9,-1,IF(B9&gt;J9,1,0))</f>
        <v>0</v>
      </c>
      <c r="F9" s="163">
        <f>+B9/1000</f>
        <v>183.732</v>
      </c>
      <c r="G9" s="163">
        <f>+C9/1000</f>
        <v>-13.68</v>
      </c>
      <c r="H9" s="211">
        <v>197412</v>
      </c>
      <c r="I9" s="204">
        <v>176049.23547098268</v>
      </c>
      <c r="J9" s="204">
        <v>218774.76452901732</v>
      </c>
    </row>
    <row r="10" spans="1:10" x14ac:dyDescent="0.2">
      <c r="A10" s="78" t="s">
        <v>56</v>
      </c>
      <c r="B10" s="79">
        <v>183732</v>
      </c>
      <c r="C10" s="26">
        <f>B10-H10</f>
        <v>-13680</v>
      </c>
      <c r="D10" s="27">
        <f>C10/H10*100</f>
        <v>-6.9296699288797035</v>
      </c>
      <c r="E10" s="21">
        <f t="shared" ref="E10:E26" si="0">IF(B10&lt;I10,-1,IF(B10&gt;J10,1,0))</f>
        <v>0</v>
      </c>
      <c r="F10" s="161"/>
      <c r="G10" s="162"/>
      <c r="H10" s="87">
        <v>197412</v>
      </c>
      <c r="I10" s="205">
        <v>176049.23547098268</v>
      </c>
      <c r="J10" s="205">
        <v>218774.76452901732</v>
      </c>
    </row>
    <row r="11" spans="1:10" x14ac:dyDescent="0.2">
      <c r="A11" s="78"/>
      <c r="B11" s="176"/>
      <c r="C11" s="18"/>
      <c r="D11" s="27"/>
      <c r="E11" s="21"/>
      <c r="F11" s="161"/>
      <c r="G11" s="162"/>
      <c r="H11" s="87"/>
      <c r="I11" s="212"/>
      <c r="J11" s="212"/>
    </row>
    <row r="12" spans="1:10" s="16" customFormat="1" x14ac:dyDescent="0.2">
      <c r="A12" s="76" t="s">
        <v>3</v>
      </c>
      <c r="B12" s="77">
        <v>311979</v>
      </c>
      <c r="C12" s="24">
        <f>B12-H12</f>
        <v>22766</v>
      </c>
      <c r="D12" s="20">
        <f>C12/H12*100</f>
        <v>7.8717070117871604</v>
      </c>
      <c r="E12" s="21">
        <f t="shared" si="0"/>
        <v>0</v>
      </c>
      <c r="F12" s="163">
        <f>+B12/1000</f>
        <v>311.97899999999998</v>
      </c>
      <c r="G12" s="163">
        <f>+C12/1000</f>
        <v>22.765999999999998</v>
      </c>
      <c r="H12" s="211">
        <v>289213</v>
      </c>
      <c r="I12" s="204">
        <v>255971.23062629328</v>
      </c>
      <c r="J12" s="204">
        <v>322454.76937370672</v>
      </c>
    </row>
    <row r="13" spans="1:10" x14ac:dyDescent="0.2">
      <c r="A13" s="78" t="s">
        <v>4</v>
      </c>
      <c r="B13" s="79">
        <v>166231</v>
      </c>
      <c r="C13" s="26">
        <f>B13-H13</f>
        <v>35276</v>
      </c>
      <c r="D13" s="27">
        <f>C13/H13*100</f>
        <v>26.937497613684091</v>
      </c>
      <c r="E13" s="21">
        <f t="shared" si="0"/>
        <v>1</v>
      </c>
      <c r="F13" s="161"/>
      <c r="G13" s="162"/>
      <c r="H13" s="87">
        <v>130955</v>
      </c>
      <c r="I13" s="205">
        <v>108585.56817279753</v>
      </c>
      <c r="J13" s="205">
        <v>153324.43182720247</v>
      </c>
    </row>
    <row r="14" spans="1:10" x14ac:dyDescent="0.2">
      <c r="A14" s="78" t="s">
        <v>5</v>
      </c>
      <c r="B14" s="79">
        <v>124189</v>
      </c>
      <c r="C14" s="26">
        <f>B14-H14</f>
        <v>-8042</v>
      </c>
      <c r="D14" s="27">
        <f>C14/H14*100</f>
        <v>-6.0817811254546967</v>
      </c>
      <c r="E14" s="21">
        <f t="shared" si="0"/>
        <v>0</v>
      </c>
      <c r="F14" s="161"/>
      <c r="G14" s="162"/>
      <c r="H14" s="87">
        <v>132231</v>
      </c>
      <c r="I14" s="205">
        <v>104235.77244026036</v>
      </c>
      <c r="J14" s="205">
        <v>160226.22755973964</v>
      </c>
    </row>
    <row r="15" spans="1:10" ht="12.75" x14ac:dyDescent="0.2">
      <c r="A15" s="78" t="s">
        <v>117</v>
      </c>
      <c r="B15" s="79">
        <v>21559</v>
      </c>
      <c r="C15" s="26">
        <f>B15-H15</f>
        <v>-4468</v>
      </c>
      <c r="D15" s="27">
        <f>C15/H15*100</f>
        <v>-17.166788335190379</v>
      </c>
      <c r="E15" s="21">
        <f t="shared" si="0"/>
        <v>0</v>
      </c>
      <c r="F15" s="161"/>
      <c r="G15" s="162"/>
      <c r="H15" s="87">
        <v>26027</v>
      </c>
      <c r="I15" s="205">
        <v>18554.657561570872</v>
      </c>
      <c r="J15" s="205">
        <v>33499.342438429128</v>
      </c>
    </row>
    <row r="16" spans="1:10" x14ac:dyDescent="0.2">
      <c r="A16" s="78"/>
      <c r="B16" s="176"/>
      <c r="C16" s="18"/>
      <c r="D16" s="27"/>
      <c r="E16" s="21"/>
      <c r="F16" s="161"/>
      <c r="G16" s="162"/>
      <c r="H16" s="87"/>
      <c r="I16" s="212"/>
      <c r="J16" s="212"/>
    </row>
    <row r="17" spans="1:10" s="16" customFormat="1" x14ac:dyDescent="0.2">
      <c r="A17" s="76" t="s">
        <v>50</v>
      </c>
      <c r="B17" s="77">
        <v>825128</v>
      </c>
      <c r="C17" s="24">
        <f t="shared" ref="C17:C26" si="1">B17-H17</f>
        <v>75373</v>
      </c>
      <c r="D17" s="20">
        <f t="shared" ref="D17:D26" si="2">C17/H17*100</f>
        <v>10.05301731899087</v>
      </c>
      <c r="E17" s="21">
        <f t="shared" si="0"/>
        <v>1</v>
      </c>
      <c r="F17" s="161">
        <f>+B17/1000000</f>
        <v>0.82512799999999997</v>
      </c>
      <c r="G17" s="163">
        <f>+C17/1000</f>
        <v>75.373000000000005</v>
      </c>
      <c r="H17" s="211">
        <v>749755</v>
      </c>
      <c r="I17" s="204">
        <v>704802.59981060494</v>
      </c>
      <c r="J17" s="204">
        <v>794707.40018939506</v>
      </c>
    </row>
    <row r="18" spans="1:10" x14ac:dyDescent="0.2">
      <c r="A18" s="78" t="s">
        <v>66</v>
      </c>
      <c r="B18" s="79">
        <v>250478</v>
      </c>
      <c r="C18" s="26">
        <f t="shared" si="1"/>
        <v>30748</v>
      </c>
      <c r="D18" s="27">
        <f t="shared" si="2"/>
        <v>13.993537523324079</v>
      </c>
      <c r="E18" s="21">
        <f t="shared" si="0"/>
        <v>1</v>
      </c>
      <c r="F18" s="163">
        <f>+B18/1000</f>
        <v>250.47800000000001</v>
      </c>
      <c r="G18" s="163">
        <f t="shared" ref="G18:G26" si="3">+C18/1000</f>
        <v>30.748000000000001</v>
      </c>
      <c r="H18" s="87">
        <v>219730</v>
      </c>
      <c r="I18" s="205">
        <v>194321.3843915753</v>
      </c>
      <c r="J18" s="205">
        <v>245138.6156084247</v>
      </c>
    </row>
    <row r="19" spans="1:10" x14ac:dyDescent="0.2">
      <c r="A19" s="78" t="s">
        <v>6</v>
      </c>
      <c r="B19" s="79">
        <v>86392</v>
      </c>
      <c r="C19" s="26">
        <f t="shared" si="1"/>
        <v>-5144</v>
      </c>
      <c r="D19" s="27">
        <f t="shared" si="2"/>
        <v>-5.6196469148750223</v>
      </c>
      <c r="E19" s="21">
        <f t="shared" si="0"/>
        <v>0</v>
      </c>
      <c r="F19" s="163">
        <f t="shared" ref="F19:F26" si="4">+B19/1000</f>
        <v>86.391999999999996</v>
      </c>
      <c r="G19" s="163">
        <f t="shared" si="3"/>
        <v>-5.1440000000000001</v>
      </c>
      <c r="H19" s="87">
        <v>91536</v>
      </c>
      <c r="I19" s="205">
        <v>74559.479870998504</v>
      </c>
      <c r="J19" s="205">
        <v>108512.5201290015</v>
      </c>
    </row>
    <row r="20" spans="1:10" x14ac:dyDescent="0.2">
      <c r="A20" s="78" t="s">
        <v>67</v>
      </c>
      <c r="B20" s="79">
        <v>49728</v>
      </c>
      <c r="C20" s="26">
        <f t="shared" si="1"/>
        <v>-687</v>
      </c>
      <c r="D20" s="27">
        <f t="shared" si="2"/>
        <v>-1.3626896756917584</v>
      </c>
      <c r="E20" s="21">
        <f t="shared" si="0"/>
        <v>0</v>
      </c>
      <c r="F20" s="163">
        <f t="shared" si="4"/>
        <v>49.728000000000002</v>
      </c>
      <c r="G20" s="163">
        <f t="shared" si="3"/>
        <v>-0.68700000000000006</v>
      </c>
      <c r="H20" s="87">
        <v>50415</v>
      </c>
      <c r="I20" s="205">
        <v>38748.006613256264</v>
      </c>
      <c r="J20" s="205">
        <v>62081.993386743736</v>
      </c>
    </row>
    <row r="21" spans="1:10" x14ac:dyDescent="0.2">
      <c r="A21" s="78" t="s">
        <v>68</v>
      </c>
      <c r="B21" s="79">
        <v>18546</v>
      </c>
      <c r="C21" s="26">
        <f t="shared" si="1"/>
        <v>-13722</v>
      </c>
      <c r="D21" s="27">
        <f t="shared" si="2"/>
        <v>-42.5251022685013</v>
      </c>
      <c r="E21" s="21">
        <f t="shared" si="0"/>
        <v>-1</v>
      </c>
      <c r="F21" s="163">
        <f t="shared" si="4"/>
        <v>18.545999999999999</v>
      </c>
      <c r="G21" s="163">
        <f t="shared" si="3"/>
        <v>-13.722</v>
      </c>
      <c r="H21" s="87">
        <v>32268</v>
      </c>
      <c r="I21" s="205">
        <v>21666.396231998275</v>
      </c>
      <c r="J21" s="205">
        <v>42869.603768001725</v>
      </c>
    </row>
    <row r="22" spans="1:10" ht="22.5" x14ac:dyDescent="0.2">
      <c r="A22" s="78" t="s">
        <v>58</v>
      </c>
      <c r="B22" s="79">
        <v>142067</v>
      </c>
      <c r="C22" s="26">
        <f t="shared" si="1"/>
        <v>28709</v>
      </c>
      <c r="D22" s="27">
        <f t="shared" si="2"/>
        <v>25.325958467862876</v>
      </c>
      <c r="E22" s="21">
        <f t="shared" si="0"/>
        <v>1</v>
      </c>
      <c r="F22" s="163">
        <f t="shared" si="4"/>
        <v>142.06700000000001</v>
      </c>
      <c r="G22" s="163">
        <f t="shared" si="3"/>
        <v>28.709</v>
      </c>
      <c r="H22" s="87">
        <v>113358</v>
      </c>
      <c r="I22" s="205">
        <v>95177.400583752678</v>
      </c>
      <c r="J22" s="205">
        <v>131538.59941624734</v>
      </c>
    </row>
    <row r="23" spans="1:10" x14ac:dyDescent="0.2">
      <c r="A23" s="78" t="s">
        <v>57</v>
      </c>
      <c r="B23" s="79">
        <v>54205</v>
      </c>
      <c r="C23" s="26">
        <f t="shared" si="1"/>
        <v>662</v>
      </c>
      <c r="D23" s="27">
        <f t="shared" si="2"/>
        <v>1.2363894439982819</v>
      </c>
      <c r="E23" s="21">
        <f t="shared" si="0"/>
        <v>0</v>
      </c>
      <c r="F23" s="163">
        <f t="shared" si="4"/>
        <v>54.204999999999998</v>
      </c>
      <c r="G23" s="163">
        <f t="shared" si="3"/>
        <v>0.66200000000000003</v>
      </c>
      <c r="H23" s="87">
        <v>53543</v>
      </c>
      <c r="I23" s="205">
        <v>41056.765785538206</v>
      </c>
      <c r="J23" s="205">
        <v>66029.234214461787</v>
      </c>
    </row>
    <row r="24" spans="1:10" x14ac:dyDescent="0.2">
      <c r="A24" s="78" t="s">
        <v>38</v>
      </c>
      <c r="B24" s="79">
        <v>70355</v>
      </c>
      <c r="C24" s="26">
        <f t="shared" si="1"/>
        <v>8864</v>
      </c>
      <c r="D24" s="27">
        <f t="shared" si="2"/>
        <v>14.415117659494886</v>
      </c>
      <c r="E24" s="21">
        <f t="shared" si="0"/>
        <v>0</v>
      </c>
      <c r="F24" s="163">
        <f t="shared" si="4"/>
        <v>70.355000000000004</v>
      </c>
      <c r="G24" s="163">
        <f t="shared" si="3"/>
        <v>8.8640000000000008</v>
      </c>
      <c r="H24" s="87">
        <v>61491</v>
      </c>
      <c r="I24" s="205">
        <v>50055.606228438424</v>
      </c>
      <c r="J24" s="205">
        <v>72926.393771561576</v>
      </c>
    </row>
    <row r="25" spans="1:10" ht="12.75" x14ac:dyDescent="0.2">
      <c r="A25" s="78" t="s">
        <v>118</v>
      </c>
      <c r="B25" s="79">
        <v>132532</v>
      </c>
      <c r="C25" s="26">
        <f t="shared" si="1"/>
        <v>19211</v>
      </c>
      <c r="D25" s="27">
        <f t="shared" si="2"/>
        <v>16.952727208549163</v>
      </c>
      <c r="E25" s="21">
        <f t="shared" si="0"/>
        <v>1</v>
      </c>
      <c r="F25" s="163">
        <f t="shared" si="4"/>
        <v>132.53200000000001</v>
      </c>
      <c r="G25" s="163">
        <f t="shared" si="3"/>
        <v>19.210999999999999</v>
      </c>
      <c r="H25" s="87">
        <v>113321</v>
      </c>
      <c r="I25" s="205">
        <v>95034.926304594323</v>
      </c>
      <c r="J25" s="205">
        <v>131607.07369540568</v>
      </c>
    </row>
    <row r="26" spans="1:10" x14ac:dyDescent="0.2">
      <c r="A26" s="78" t="s">
        <v>59</v>
      </c>
      <c r="B26" s="79">
        <v>20825</v>
      </c>
      <c r="C26" s="26">
        <f t="shared" si="1"/>
        <v>6732</v>
      </c>
      <c r="D26" s="27">
        <f t="shared" si="2"/>
        <v>47.76839565741858</v>
      </c>
      <c r="E26" s="21">
        <f t="shared" si="0"/>
        <v>1</v>
      </c>
      <c r="F26" s="163">
        <f t="shared" si="4"/>
        <v>20.824999999999999</v>
      </c>
      <c r="G26" s="163">
        <f t="shared" si="3"/>
        <v>6.7320000000000002</v>
      </c>
      <c r="H26" s="87">
        <v>14093</v>
      </c>
      <c r="I26" s="205">
        <v>8518.6398379913699</v>
      </c>
      <c r="J26" s="205">
        <v>19667.36016200863</v>
      </c>
    </row>
    <row r="27" spans="1:10" x14ac:dyDescent="0.2">
      <c r="A27" s="78"/>
      <c r="B27" s="79" t="s">
        <v>242</v>
      </c>
      <c r="C27" s="19"/>
      <c r="D27" s="20"/>
      <c r="E27" s="21"/>
      <c r="F27" s="161"/>
      <c r="G27" s="162"/>
      <c r="H27" s="87"/>
      <c r="I27" s="212"/>
      <c r="J27" s="212"/>
    </row>
    <row r="28" spans="1:10" s="16" customFormat="1" x14ac:dyDescent="0.2">
      <c r="A28" s="76" t="s">
        <v>7</v>
      </c>
      <c r="B28" s="77">
        <v>3805</v>
      </c>
      <c r="C28" s="24">
        <f>B28-H28</f>
        <v>-5435</v>
      </c>
      <c r="D28" s="20">
        <f>C28/H28*100</f>
        <v>-58.820346320346317</v>
      </c>
      <c r="E28" s="21">
        <v>0</v>
      </c>
      <c r="F28" s="161"/>
      <c r="G28" s="162"/>
      <c r="H28" s="211">
        <v>9240</v>
      </c>
      <c r="I28" s="204">
        <v>2201.2417904045433</v>
      </c>
      <c r="J28" s="204">
        <v>16278.758209595457</v>
      </c>
    </row>
    <row r="29" spans="1:10" x14ac:dyDescent="0.2">
      <c r="A29" s="80"/>
      <c r="B29" s="79"/>
      <c r="C29" s="18"/>
      <c r="D29" s="27"/>
      <c r="E29" s="21"/>
      <c r="H29" s="87"/>
      <c r="I29" s="212"/>
      <c r="J29" s="212"/>
    </row>
    <row r="30" spans="1:10" s="16" customFormat="1" x14ac:dyDescent="0.2">
      <c r="A30" s="81" t="s">
        <v>202</v>
      </c>
      <c r="B30" s="82">
        <v>1324644</v>
      </c>
      <c r="C30" s="13">
        <f>B30-H30</f>
        <v>79024</v>
      </c>
      <c r="D30" s="14">
        <f>C30/H30*100</f>
        <v>6.3441499012539939</v>
      </c>
      <c r="E30" s="242">
        <f t="shared" ref="E30:E40" si="5">IF(B30&lt;I30,-1,IF(B30&gt;J30,1,0))</f>
        <v>1</v>
      </c>
      <c r="F30" s="184"/>
      <c r="G30" s="184"/>
      <c r="H30" s="211">
        <v>1245620</v>
      </c>
      <c r="I30" s="204">
        <v>1186406.7686961864</v>
      </c>
      <c r="J30" s="204">
        <v>1304833.2313038136</v>
      </c>
    </row>
    <row r="31" spans="1:10" x14ac:dyDescent="0.2">
      <c r="A31" s="80"/>
      <c r="B31" s="79"/>
      <c r="C31" s="18"/>
      <c r="D31" s="27"/>
      <c r="E31" s="21"/>
      <c r="H31" s="87"/>
      <c r="I31" s="205"/>
      <c r="J31" s="205"/>
    </row>
    <row r="32" spans="1:10" x14ac:dyDescent="0.2">
      <c r="A32" s="169" t="s">
        <v>203</v>
      </c>
      <c r="B32" s="79">
        <v>6716</v>
      </c>
      <c r="C32" s="26">
        <f>B32-H32</f>
        <v>-3395</v>
      </c>
      <c r="D32" s="27">
        <f t="shared" ref="D32:D41" si="6">C32/H32*100</f>
        <v>-33.577292058154484</v>
      </c>
      <c r="E32" s="21">
        <f t="shared" si="5"/>
        <v>0</v>
      </c>
      <c r="H32" s="87">
        <v>10111</v>
      </c>
      <c r="I32" s="205">
        <v>3646.9210296992378</v>
      </c>
      <c r="J32" s="205">
        <v>16575.078970300761</v>
      </c>
    </row>
    <row r="33" spans="1:10" x14ac:dyDescent="0.2">
      <c r="A33" s="84" t="s">
        <v>204</v>
      </c>
      <c r="B33" s="79">
        <v>110810</v>
      </c>
      <c r="C33" s="26">
        <f t="shared" ref="C33:C41" si="7">B33-H33</f>
        <v>-7260</v>
      </c>
      <c r="D33" s="27">
        <f t="shared" si="6"/>
        <v>-6.1488947234691285</v>
      </c>
      <c r="E33" s="21">
        <f t="shared" si="5"/>
        <v>0</v>
      </c>
      <c r="H33" s="87">
        <v>118070</v>
      </c>
      <c r="I33" s="205">
        <v>99252.80809683149</v>
      </c>
      <c r="J33" s="205">
        <v>136887.19190316851</v>
      </c>
    </row>
    <row r="34" spans="1:10" x14ac:dyDescent="0.2">
      <c r="A34" s="84" t="s">
        <v>205</v>
      </c>
      <c r="B34" s="79">
        <v>135888</v>
      </c>
      <c r="C34" s="26">
        <f t="shared" si="7"/>
        <v>7579</v>
      </c>
      <c r="D34" s="27">
        <f t="shared" si="6"/>
        <v>5.9068342828640237</v>
      </c>
      <c r="E34" s="21">
        <f t="shared" si="5"/>
        <v>0</v>
      </c>
      <c r="H34" s="87">
        <v>128309</v>
      </c>
      <c r="I34" s="205">
        <v>108787.29864355981</v>
      </c>
      <c r="J34" s="205">
        <v>147830.70135644017</v>
      </c>
    </row>
    <row r="35" spans="1:10" x14ac:dyDescent="0.2">
      <c r="A35" s="84" t="s">
        <v>206</v>
      </c>
      <c r="B35" s="79">
        <v>90354</v>
      </c>
      <c r="C35" s="26">
        <f t="shared" si="7"/>
        <v>10516</v>
      </c>
      <c r="D35" s="27">
        <f t="shared" si="6"/>
        <v>13.171672637090106</v>
      </c>
      <c r="E35" s="21">
        <f t="shared" si="5"/>
        <v>0</v>
      </c>
      <c r="H35" s="87">
        <v>79838</v>
      </c>
      <c r="I35" s="205">
        <v>64848.250441233315</v>
      </c>
      <c r="J35" s="205">
        <v>94827.749558766678</v>
      </c>
    </row>
    <row r="36" spans="1:10" ht="22.5" x14ac:dyDescent="0.2">
      <c r="A36" s="84" t="s">
        <v>207</v>
      </c>
      <c r="B36" s="79">
        <v>230390</v>
      </c>
      <c r="C36" s="26">
        <f t="shared" si="7"/>
        <v>36471</v>
      </c>
      <c r="D36" s="27">
        <f t="shared" si="6"/>
        <v>18.807337084040242</v>
      </c>
      <c r="E36" s="21">
        <f t="shared" si="5"/>
        <v>1</v>
      </c>
      <c r="H36" s="87">
        <v>193919</v>
      </c>
      <c r="I36" s="205">
        <v>171441.96638547457</v>
      </c>
      <c r="J36" s="205">
        <v>216396.03361452543</v>
      </c>
    </row>
    <row r="37" spans="1:10" ht="22.5" x14ac:dyDescent="0.2">
      <c r="A37" s="84" t="s">
        <v>208</v>
      </c>
      <c r="B37" s="79">
        <v>54913</v>
      </c>
      <c r="C37" s="26">
        <f t="shared" si="7"/>
        <v>-8765</v>
      </c>
      <c r="D37" s="27">
        <f t="shared" si="6"/>
        <v>-13.764565470021042</v>
      </c>
      <c r="E37" s="21">
        <f t="shared" si="5"/>
        <v>0</v>
      </c>
      <c r="H37" s="87">
        <v>63678</v>
      </c>
      <c r="I37" s="205">
        <v>53855.725505431466</v>
      </c>
      <c r="J37" s="205">
        <v>73500.274494568526</v>
      </c>
    </row>
    <row r="38" spans="1:10" ht="22.5" x14ac:dyDescent="0.2">
      <c r="A38" s="84" t="s">
        <v>209</v>
      </c>
      <c r="B38" s="79">
        <v>212228</v>
      </c>
      <c r="C38" s="26">
        <f t="shared" si="7"/>
        <v>30562</v>
      </c>
      <c r="D38" s="27">
        <f t="shared" si="6"/>
        <v>16.823181002499091</v>
      </c>
      <c r="E38" s="21">
        <f t="shared" si="5"/>
        <v>1</v>
      </c>
      <c r="H38" s="87">
        <v>181666</v>
      </c>
      <c r="I38" s="205">
        <v>156136.60934822497</v>
      </c>
      <c r="J38" s="205">
        <v>207195.39065177503</v>
      </c>
    </row>
    <row r="39" spans="1:10" ht="22.5" x14ac:dyDescent="0.2">
      <c r="A39" s="84" t="s">
        <v>210</v>
      </c>
      <c r="B39" s="79">
        <v>137202</v>
      </c>
      <c r="C39" s="26">
        <f t="shared" si="7"/>
        <v>1165</v>
      </c>
      <c r="D39" s="27">
        <f t="shared" si="6"/>
        <v>0.85638466005572011</v>
      </c>
      <c r="E39" s="21">
        <f t="shared" si="5"/>
        <v>0</v>
      </c>
      <c r="H39" s="87">
        <v>136037</v>
      </c>
      <c r="I39" s="205">
        <v>116711.71996744128</v>
      </c>
      <c r="J39" s="205">
        <v>155362.28003255872</v>
      </c>
    </row>
    <row r="40" spans="1:10" x14ac:dyDescent="0.2">
      <c r="A40" s="169" t="s">
        <v>211</v>
      </c>
      <c r="B40" s="79">
        <v>337858</v>
      </c>
      <c r="C40" s="26">
        <f t="shared" si="7"/>
        <v>15973</v>
      </c>
      <c r="D40" s="27">
        <f t="shared" si="6"/>
        <v>4.9623312673781008</v>
      </c>
      <c r="E40" s="21">
        <f t="shared" si="5"/>
        <v>0</v>
      </c>
      <c r="H40" s="87">
        <v>321885</v>
      </c>
      <c r="I40" s="205">
        <v>288830.77944403578</v>
      </c>
      <c r="J40" s="205">
        <v>354939.22055596422</v>
      </c>
    </row>
    <row r="41" spans="1:10" x14ac:dyDescent="0.2">
      <c r="A41" s="169" t="s">
        <v>10</v>
      </c>
      <c r="B41" s="79">
        <v>8285</v>
      </c>
      <c r="C41" s="26">
        <f t="shared" si="7"/>
        <v>-3822</v>
      </c>
      <c r="D41" s="27">
        <f t="shared" si="6"/>
        <v>-31.568514082762039</v>
      </c>
      <c r="E41" s="21">
        <v>0</v>
      </c>
      <c r="H41" s="87">
        <v>12107</v>
      </c>
      <c r="I41" s="205">
        <v>4955.4655854148705</v>
      </c>
      <c r="J41" s="205">
        <v>19258.53441458513</v>
      </c>
    </row>
    <row r="42" spans="1:10" x14ac:dyDescent="0.2">
      <c r="A42" s="80"/>
      <c r="B42" s="79"/>
      <c r="C42" s="18"/>
      <c r="D42" s="27"/>
      <c r="E42" s="21"/>
      <c r="H42" s="87"/>
      <c r="I42" s="212"/>
      <c r="J42" s="212"/>
    </row>
    <row r="43" spans="1:10" s="16" customFormat="1" x14ac:dyDescent="0.2">
      <c r="A43" s="81" t="s">
        <v>212</v>
      </c>
      <c r="B43" s="82">
        <v>1324644</v>
      </c>
      <c r="C43" s="13">
        <f>B43-H43</f>
        <v>79024</v>
      </c>
      <c r="D43" s="14">
        <f>C43/H43*100</f>
        <v>6.3441499012539939</v>
      </c>
      <c r="E43" s="15">
        <f>IF(B43&lt;I43,-1,IF(B43&gt;J43,1,0))</f>
        <v>1</v>
      </c>
      <c r="F43" s="15"/>
      <c r="G43" s="15"/>
      <c r="H43" s="211">
        <v>1245620</v>
      </c>
      <c r="I43" s="202">
        <v>1186406.7686961864</v>
      </c>
      <c r="J43" s="202">
        <v>1304833.2313038136</v>
      </c>
    </row>
    <row r="44" spans="1:10" s="16" customFormat="1" x14ac:dyDescent="0.2">
      <c r="A44" s="83"/>
      <c r="B44" s="79" t="s">
        <v>242</v>
      </c>
      <c r="C44" s="18"/>
      <c r="D44" s="27"/>
      <c r="E44" s="21"/>
      <c r="F44" s="21"/>
      <c r="G44" s="21"/>
      <c r="H44" s="211"/>
      <c r="I44" s="212"/>
      <c r="J44" s="212"/>
    </row>
    <row r="45" spans="1:10" s="16" customFormat="1" ht="12.75" x14ac:dyDescent="0.2">
      <c r="A45" s="84" t="s">
        <v>119</v>
      </c>
      <c r="B45" s="79">
        <v>253414</v>
      </c>
      <c r="C45" s="26">
        <f>B45-H45</f>
        <v>-3076</v>
      </c>
      <c r="D45" s="27">
        <f>C45/H45*100</f>
        <v>-1.1992670279543063</v>
      </c>
      <c r="E45" s="21">
        <f>IF(B45&lt;I45,-1,IF(B45&gt;J45,1,0))</f>
        <v>0</v>
      </c>
      <c r="F45" s="163">
        <f t="shared" ref="F45:G47" si="8">+B45/1000</f>
        <v>253.41399999999999</v>
      </c>
      <c r="G45" s="163">
        <f t="shared" si="8"/>
        <v>-3.0760000000000001</v>
      </c>
      <c r="H45" s="87">
        <v>256490</v>
      </c>
      <c r="I45" s="205">
        <v>224078.55827520331</v>
      </c>
      <c r="J45" s="205">
        <v>288901.44172479666</v>
      </c>
    </row>
    <row r="46" spans="1:10" ht="12.75" x14ac:dyDescent="0.2">
      <c r="A46" s="84" t="s">
        <v>120</v>
      </c>
      <c r="B46" s="79">
        <v>725087</v>
      </c>
      <c r="C46" s="26">
        <f>B46-H46</f>
        <v>69949</v>
      </c>
      <c r="D46" s="27">
        <f>C46/H46*100</f>
        <v>10.676987138587595</v>
      </c>
      <c r="E46" s="21">
        <f>IF(B46&lt;I46,-1,IF(B46&gt;J46,1,0))</f>
        <v>1</v>
      </c>
      <c r="F46" s="163">
        <f t="shared" si="8"/>
        <v>725.08699999999999</v>
      </c>
      <c r="G46" s="163">
        <f t="shared" si="8"/>
        <v>69.948999999999998</v>
      </c>
      <c r="H46" s="87">
        <v>655138</v>
      </c>
      <c r="I46" s="205">
        <v>610019.90257213416</v>
      </c>
      <c r="J46" s="205">
        <v>700256.09742786584</v>
      </c>
    </row>
    <row r="47" spans="1:10" s="16" customFormat="1" x14ac:dyDescent="0.2">
      <c r="A47" s="84" t="s">
        <v>12</v>
      </c>
      <c r="B47" s="79">
        <v>337858</v>
      </c>
      <c r="C47" s="26">
        <f>B47-H47</f>
        <v>15973</v>
      </c>
      <c r="D47" s="27">
        <f>C47/H47*100</f>
        <v>4.9623312673781008</v>
      </c>
      <c r="E47" s="21">
        <f>IF(B47&lt;I47,-1,IF(B47&gt;J47,1,0))</f>
        <v>0</v>
      </c>
      <c r="F47" s="163">
        <f t="shared" si="8"/>
        <v>337.858</v>
      </c>
      <c r="G47" s="163">
        <f t="shared" si="8"/>
        <v>15.973000000000001</v>
      </c>
      <c r="H47" s="87">
        <v>321885</v>
      </c>
      <c r="I47" s="205">
        <v>288822.26404883905</v>
      </c>
      <c r="J47" s="205">
        <v>354947.73595116095</v>
      </c>
    </row>
    <row r="48" spans="1:10" s="16" customFormat="1" x14ac:dyDescent="0.2">
      <c r="A48" s="84" t="s">
        <v>10</v>
      </c>
      <c r="B48" s="79">
        <v>8285</v>
      </c>
      <c r="C48" s="26">
        <f>B48-H48</f>
        <v>-3822</v>
      </c>
      <c r="D48" s="27">
        <f>C48/H48*100</f>
        <v>-31.568514082762039</v>
      </c>
      <c r="E48" s="21">
        <v>0</v>
      </c>
      <c r="F48" s="163"/>
      <c r="G48" s="163"/>
      <c r="H48" s="87">
        <v>12107</v>
      </c>
      <c r="I48" s="205">
        <v>4955.5517406873778</v>
      </c>
      <c r="J48" s="205">
        <v>19258.448259312623</v>
      </c>
    </row>
    <row r="49" spans="1:12" x14ac:dyDescent="0.2">
      <c r="A49" s="80"/>
      <c r="B49" s="79"/>
      <c r="C49" s="19"/>
      <c r="D49" s="20"/>
      <c r="E49" s="21"/>
      <c r="H49" s="87"/>
      <c r="I49" s="212"/>
      <c r="J49" s="212"/>
    </row>
    <row r="50" spans="1:12" s="16" customFormat="1" x14ac:dyDescent="0.2">
      <c r="A50" s="81" t="s">
        <v>213</v>
      </c>
      <c r="B50" s="82">
        <v>1324644</v>
      </c>
      <c r="C50" s="13">
        <f>B50-H50</f>
        <v>79024</v>
      </c>
      <c r="D50" s="14">
        <f>C50/H50*100</f>
        <v>6.3441499012539939</v>
      </c>
      <c r="E50" s="15">
        <f>IF(B50&lt;I50,-1,IF(B50&gt;J50,1,0))</f>
        <v>1</v>
      </c>
      <c r="F50" s="15"/>
      <c r="G50" s="15"/>
      <c r="H50" s="211">
        <v>1245620</v>
      </c>
      <c r="I50" s="202">
        <v>1186406.7686961864</v>
      </c>
      <c r="J50" s="202">
        <v>1304833.2313038136</v>
      </c>
    </row>
    <row r="51" spans="1:12" s="16" customFormat="1" x14ac:dyDescent="0.2">
      <c r="A51" s="83"/>
      <c r="B51" s="79"/>
      <c r="C51" s="18"/>
      <c r="D51" s="27"/>
      <c r="E51" s="21"/>
      <c r="F51" s="21"/>
      <c r="G51" s="21"/>
      <c r="H51" s="211"/>
      <c r="I51" s="212"/>
      <c r="J51" s="212"/>
    </row>
    <row r="52" spans="1:12" x14ac:dyDescent="0.2">
      <c r="A52" s="84" t="s">
        <v>8</v>
      </c>
      <c r="B52" s="79">
        <v>123284</v>
      </c>
      <c r="C52" s="26">
        <f>B52-H52</f>
        <v>-2290</v>
      </c>
      <c r="D52" s="27">
        <f>C52/H52*100</f>
        <v>-1.823625909822097</v>
      </c>
      <c r="E52" s="21">
        <f>IF(B52&lt;I52,-1,IF(B52&gt;J52,1,0))</f>
        <v>0</v>
      </c>
      <c r="H52" s="87">
        <v>125574</v>
      </c>
      <c r="I52" s="205">
        <v>107441.05978829485</v>
      </c>
      <c r="J52" s="205">
        <v>143706.94021170516</v>
      </c>
    </row>
    <row r="53" spans="1:12" x14ac:dyDescent="0.2">
      <c r="A53" s="84" t="s">
        <v>9</v>
      </c>
      <c r="B53" s="79">
        <v>1201360</v>
      </c>
      <c r="C53" s="26">
        <f>B53-H53</f>
        <v>81314</v>
      </c>
      <c r="D53" s="27">
        <f>C53/H53*100</f>
        <v>7.2598803977693773</v>
      </c>
      <c r="E53" s="21">
        <f>IF(B53&lt;I53,-1,IF(B53&gt;J53,1,0))</f>
        <v>1</v>
      </c>
      <c r="H53" s="87">
        <v>1120046</v>
      </c>
      <c r="I53" s="205">
        <v>1062363.4214468419</v>
      </c>
      <c r="J53" s="205">
        <v>1177728.5785531581</v>
      </c>
    </row>
    <row r="54" spans="1:12" x14ac:dyDescent="0.2">
      <c r="A54" s="84" t="s">
        <v>10</v>
      </c>
      <c r="B54" s="79">
        <v>0</v>
      </c>
      <c r="C54" s="26">
        <v>0</v>
      </c>
      <c r="D54" s="27" t="s">
        <v>164</v>
      </c>
      <c r="E54" s="21">
        <v>0</v>
      </c>
      <c r="H54" s="41" t="s">
        <v>164</v>
      </c>
      <c r="I54" s="213" t="s">
        <v>164</v>
      </c>
      <c r="J54" s="213" t="s">
        <v>164</v>
      </c>
    </row>
    <row r="55" spans="1:12" x14ac:dyDescent="0.2">
      <c r="A55" s="80"/>
      <c r="B55" s="79"/>
      <c r="C55" s="18"/>
      <c r="D55" s="27"/>
      <c r="E55" s="21"/>
      <c r="H55" s="87"/>
      <c r="I55" s="212"/>
      <c r="J55" s="212"/>
    </row>
    <row r="56" spans="1:12" s="16" customFormat="1" x14ac:dyDescent="0.2">
      <c r="A56" s="11" t="s">
        <v>214</v>
      </c>
      <c r="B56" s="85">
        <v>1324644</v>
      </c>
      <c r="C56" s="13">
        <f>B56-H56</f>
        <v>79024</v>
      </c>
      <c r="D56" s="14">
        <f>C56/H56*100</f>
        <v>6.3441499012539939</v>
      </c>
      <c r="E56" s="15">
        <f>IF(B56&lt;I56,-1,IF(B56&gt;J56,1,0))</f>
        <v>1</v>
      </c>
      <c r="F56" s="15"/>
      <c r="G56" s="15"/>
      <c r="H56" s="211">
        <v>1245620</v>
      </c>
      <c r="I56" s="202">
        <v>1186406.7686961864</v>
      </c>
      <c r="J56" s="202">
        <v>1304833.2313038136</v>
      </c>
    </row>
    <row r="57" spans="1:12" s="16" customFormat="1" x14ac:dyDescent="0.2">
      <c r="A57" s="17"/>
      <c r="B57" s="86"/>
      <c r="C57" s="18"/>
      <c r="D57" s="27"/>
      <c r="E57" s="21"/>
      <c r="F57" s="21"/>
      <c r="G57" s="21"/>
      <c r="H57" s="211"/>
      <c r="I57" s="212"/>
      <c r="J57" s="212"/>
    </row>
    <row r="58" spans="1:12" x14ac:dyDescent="0.2">
      <c r="A58" s="31" t="s">
        <v>13</v>
      </c>
      <c r="B58" s="86">
        <v>952127</v>
      </c>
      <c r="C58" s="26">
        <f>B58-H58</f>
        <v>66397</v>
      </c>
      <c r="D58" s="27">
        <f>C58/H58*100</f>
        <v>7.4963024849559119</v>
      </c>
      <c r="E58" s="21">
        <f>IF(B58&lt;I58,-1,IF(B58&gt;J58,1,0))</f>
        <v>1</v>
      </c>
      <c r="F58" s="163">
        <f t="shared" ref="F58:G61" si="9">+B58/1000</f>
        <v>952.12699999999995</v>
      </c>
      <c r="G58" s="163">
        <f t="shared" si="9"/>
        <v>66.397000000000006</v>
      </c>
      <c r="H58" s="87">
        <v>885730</v>
      </c>
      <c r="I58" s="205">
        <v>835646.78556224017</v>
      </c>
      <c r="J58" s="205">
        <v>935813.21443775983</v>
      </c>
      <c r="K58" s="68"/>
    </row>
    <row r="59" spans="1:12" x14ac:dyDescent="0.2">
      <c r="A59" s="31" t="s">
        <v>11</v>
      </c>
      <c r="B59" s="86">
        <v>311832</v>
      </c>
      <c r="C59" s="26">
        <f>B59-H59</f>
        <v>3578</v>
      </c>
      <c r="D59" s="27">
        <f>C59/H59*100</f>
        <v>1.1607310854035957</v>
      </c>
      <c r="E59" s="21">
        <f>IF(B59&lt;I59,-1,IF(B59&gt;J59,1,0))</f>
        <v>0</v>
      </c>
      <c r="F59" s="163">
        <f t="shared" si="9"/>
        <v>311.83199999999999</v>
      </c>
      <c r="G59" s="163">
        <f t="shared" si="9"/>
        <v>3.5779999999999998</v>
      </c>
      <c r="H59" s="87">
        <v>308254</v>
      </c>
      <c r="I59" s="205">
        <v>282213.65022204368</v>
      </c>
      <c r="J59" s="205">
        <v>334294.34977795632</v>
      </c>
      <c r="K59" s="87"/>
      <c r="L59" s="87"/>
    </row>
    <row r="60" spans="1:12" x14ac:dyDescent="0.2">
      <c r="A60" s="31" t="s">
        <v>14</v>
      </c>
      <c r="B60" s="86">
        <v>49906</v>
      </c>
      <c r="C60" s="26">
        <f>B60-H60</f>
        <v>12997</v>
      </c>
      <c r="D60" s="27">
        <f>C60/H60*100</f>
        <v>35.213633531117075</v>
      </c>
      <c r="E60" s="21">
        <f>IF(B60&lt;I60,-1,IF(B60&gt;J60,1,0))</f>
        <v>1</v>
      </c>
      <c r="F60" s="163">
        <f t="shared" si="9"/>
        <v>49.905999999999999</v>
      </c>
      <c r="G60" s="163">
        <f t="shared" si="9"/>
        <v>12.997</v>
      </c>
      <c r="H60" s="87">
        <v>36909</v>
      </c>
      <c r="I60" s="205">
        <v>27390.423317112738</v>
      </c>
      <c r="J60" s="205">
        <v>46427.576682887258</v>
      </c>
      <c r="L60" s="87"/>
    </row>
    <row r="61" spans="1:12" ht="13.5" thickBot="1" x14ac:dyDescent="0.25">
      <c r="A61" s="31" t="s">
        <v>155</v>
      </c>
      <c r="B61" s="88">
        <v>10779</v>
      </c>
      <c r="C61" s="26">
        <f>B61-H61</f>
        <v>-3948</v>
      </c>
      <c r="D61" s="27">
        <f>C61/H61*100</f>
        <v>-26.807903850071295</v>
      </c>
      <c r="E61" s="21">
        <f>IF(B61&lt;I61,-1,IF(B61&gt;J61,1,0))</f>
        <v>0</v>
      </c>
      <c r="F61" s="163">
        <f t="shared" si="9"/>
        <v>10.779</v>
      </c>
      <c r="G61" s="163">
        <f t="shared" si="9"/>
        <v>-3.948</v>
      </c>
      <c r="H61" s="215">
        <v>14727</v>
      </c>
      <c r="I61" s="214">
        <v>9476.86292460392</v>
      </c>
      <c r="J61" s="214">
        <v>19977.13707539608</v>
      </c>
    </row>
    <row r="62" spans="1:12" x14ac:dyDescent="0.2">
      <c r="A62" s="372" t="s">
        <v>44</v>
      </c>
      <c r="B62" s="372"/>
      <c r="C62" s="372"/>
      <c r="D62" s="372"/>
      <c r="E62" s="372"/>
      <c r="F62" s="164"/>
      <c r="G62" s="164"/>
      <c r="H62" s="87"/>
      <c r="I62" s="87"/>
      <c r="J62" s="87"/>
    </row>
    <row r="63" spans="1:12" x14ac:dyDescent="0.2">
      <c r="A63" s="373" t="s">
        <v>45</v>
      </c>
      <c r="B63" s="373"/>
      <c r="C63" s="373"/>
      <c r="D63" s="373"/>
      <c r="E63" s="373"/>
      <c r="F63" s="165"/>
      <c r="G63" s="165"/>
      <c r="H63" s="87"/>
      <c r="I63" s="87"/>
      <c r="J63" s="87"/>
    </row>
    <row r="64" spans="1:12" x14ac:dyDescent="0.2">
      <c r="A64" s="373" t="s">
        <v>166</v>
      </c>
      <c r="B64" s="373"/>
      <c r="C64" s="373"/>
      <c r="D64" s="373"/>
      <c r="E64" s="373"/>
      <c r="F64" s="165"/>
      <c r="G64" s="165"/>
      <c r="H64" s="87"/>
      <c r="I64" s="87"/>
      <c r="J64" s="87"/>
    </row>
    <row r="65" spans="1:10" x14ac:dyDescent="0.2">
      <c r="A65" s="374" t="s">
        <v>46</v>
      </c>
      <c r="B65" s="374"/>
      <c r="C65" s="374"/>
      <c r="D65" s="374"/>
      <c r="E65" s="374"/>
      <c r="F65" s="165"/>
      <c r="G65" s="165"/>
      <c r="H65" s="87"/>
      <c r="I65" s="87"/>
      <c r="J65" s="87"/>
    </row>
    <row r="66" spans="1:10" x14ac:dyDescent="0.2">
      <c r="A66" s="373" t="s">
        <v>156</v>
      </c>
      <c r="B66" s="373"/>
      <c r="C66" s="373"/>
      <c r="D66" s="373"/>
      <c r="E66" s="373"/>
      <c r="F66" s="165"/>
      <c r="G66" s="165"/>
      <c r="H66" s="87"/>
      <c r="I66" s="87"/>
      <c r="J66" s="87"/>
    </row>
    <row r="67" spans="1:10" x14ac:dyDescent="0.2">
      <c r="A67" s="373" t="s">
        <v>153</v>
      </c>
      <c r="B67" s="373"/>
      <c r="C67" s="373"/>
      <c r="D67" s="373"/>
      <c r="E67" s="373"/>
      <c r="F67" s="165"/>
      <c r="G67" s="165"/>
      <c r="H67" s="87"/>
      <c r="I67" s="87"/>
      <c r="J67" s="87"/>
    </row>
    <row r="68" spans="1:10" ht="11.25" customHeight="1" x14ac:dyDescent="0.2">
      <c r="A68" s="352" t="s">
        <v>259</v>
      </c>
      <c r="B68" s="352"/>
      <c r="C68" s="352"/>
      <c r="D68" s="352"/>
      <c r="E68" s="352"/>
      <c r="F68" s="164"/>
      <c r="G68" s="164"/>
      <c r="H68" s="87"/>
      <c r="I68" s="87"/>
      <c r="J68" s="87"/>
    </row>
    <row r="69" spans="1:10" hidden="1" x14ac:dyDescent="0.2">
      <c r="A69" s="67">
        <v>1</v>
      </c>
      <c r="B69" s="67">
        <v>-1</v>
      </c>
      <c r="C69" s="67">
        <v>0</v>
      </c>
      <c r="H69" s="87"/>
      <c r="I69" s="87"/>
      <c r="J69" s="87"/>
    </row>
    <row r="70" spans="1:10" x14ac:dyDescent="0.2">
      <c r="H70" s="87"/>
      <c r="I70" s="87"/>
      <c r="J70" s="87"/>
    </row>
    <row r="71" spans="1:10" x14ac:dyDescent="0.2">
      <c r="H71" s="87"/>
      <c r="I71" s="87"/>
      <c r="J71" s="87"/>
    </row>
  </sheetData>
  <mergeCells count="18">
    <mergeCell ref="A1:E1"/>
    <mergeCell ref="A2:E2"/>
    <mergeCell ref="A3:E3"/>
    <mergeCell ref="H3:J3"/>
    <mergeCell ref="A4:A5"/>
    <mergeCell ref="C4:D4"/>
    <mergeCell ref="E4:E5"/>
    <mergeCell ref="F4:G4"/>
    <mergeCell ref="H4:H5"/>
    <mergeCell ref="I4:J4"/>
    <mergeCell ref="A67:E67"/>
    <mergeCell ref="A68:E68"/>
    <mergeCell ref="F6:G6"/>
    <mergeCell ref="A62:E62"/>
    <mergeCell ref="A63:E63"/>
    <mergeCell ref="A64:E64"/>
    <mergeCell ref="A65:E65"/>
    <mergeCell ref="A66:E66"/>
  </mergeCells>
  <conditionalFormatting sqref="F6">
    <cfRule type="iconSet" priority="2">
      <iconSet iconSet="3Arrows" showValue="0">
        <cfvo type="percent" val="0"/>
        <cfvo type="percent" val="33"/>
        <cfvo type="percent" val="67"/>
      </iconSet>
    </cfRule>
  </conditionalFormatting>
  <conditionalFormatting sqref="A69:C69 E58:E61 E56:G56 E52:G54 E50:G50 E43:G43 E7 E45:E48 E9:E41">
    <cfRule type="iconSet" priority="3">
      <iconSet iconSet="3Arrows" showValue="0">
        <cfvo type="percent" val="0"/>
        <cfvo type="percent" val="33"/>
        <cfvo type="percent" val="67"/>
      </iconSet>
    </cfRule>
  </conditionalFormatting>
  <conditionalFormatting sqref="F4">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71"/>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7" sqref="B7:B61"/>
    </sheetView>
  </sheetViews>
  <sheetFormatPr baseColWidth="10" defaultColWidth="11.42578125" defaultRowHeight="11.25" x14ac:dyDescent="0.2"/>
  <cols>
    <col min="1" max="1" width="34.85546875" style="237" customWidth="1"/>
    <col min="2" max="4" width="9.28515625" style="237" customWidth="1"/>
    <col min="5" max="5" width="19.28515625" style="1" customWidth="1"/>
    <col min="6" max="6" width="10.140625" style="21" customWidth="1"/>
    <col min="7" max="7" width="5.42578125" style="21" bestFit="1" customWidth="1"/>
    <col min="8" max="8" width="11.42578125" style="237" customWidth="1"/>
    <col min="9" max="10" width="11" style="237" customWidth="1"/>
    <col min="11" max="16384" width="11.42578125" style="237"/>
  </cols>
  <sheetData>
    <row r="1" spans="1:10" x14ac:dyDescent="0.2">
      <c r="A1" s="356" t="s">
        <v>0</v>
      </c>
      <c r="B1" s="356"/>
      <c r="C1" s="356"/>
      <c r="D1" s="356"/>
      <c r="E1" s="356"/>
      <c r="F1" s="159"/>
      <c r="G1" s="159"/>
    </row>
    <row r="2" spans="1:10" x14ac:dyDescent="0.2">
      <c r="A2" s="356" t="s">
        <v>64</v>
      </c>
      <c r="B2" s="356"/>
      <c r="C2" s="356"/>
      <c r="D2" s="356"/>
      <c r="E2" s="356"/>
      <c r="F2" s="159"/>
      <c r="G2" s="159"/>
    </row>
    <row r="3" spans="1:10" ht="12" thickBot="1" x14ac:dyDescent="0.25">
      <c r="A3" s="357" t="str">
        <f>'C1 total'!A3:E3</f>
        <v>II Trimestre 2022</v>
      </c>
      <c r="B3" s="357"/>
      <c r="C3" s="357"/>
      <c r="D3" s="357"/>
      <c r="E3" s="357"/>
      <c r="F3" s="160"/>
      <c r="G3" s="160"/>
      <c r="H3" s="353" t="s">
        <v>229</v>
      </c>
      <c r="I3" s="353"/>
      <c r="J3" s="353"/>
    </row>
    <row r="4" spans="1:10" s="5" customFormat="1" ht="15" customHeight="1" x14ac:dyDescent="0.2">
      <c r="A4" s="348" t="s">
        <v>116</v>
      </c>
      <c r="B4" s="3" t="str">
        <f>+'C1 total'!B4</f>
        <v>II 2022</v>
      </c>
      <c r="C4" s="347" t="s">
        <v>74</v>
      </c>
      <c r="D4" s="347"/>
      <c r="E4" s="360" t="s">
        <v>108</v>
      </c>
      <c r="F4" s="363" t="s">
        <v>201</v>
      </c>
      <c r="G4" s="364"/>
      <c r="H4" s="354" t="s">
        <v>227</v>
      </c>
      <c r="I4" s="358" t="s">
        <v>75</v>
      </c>
      <c r="J4" s="359"/>
    </row>
    <row r="5" spans="1:10" s="5" customFormat="1" ht="12" thickBot="1" x14ac:dyDescent="0.3">
      <c r="A5" s="349"/>
      <c r="B5" s="6" t="str">
        <f>+'C1 total'!B5</f>
        <v>Abr - Jun</v>
      </c>
      <c r="C5" s="6" t="s">
        <v>49</v>
      </c>
      <c r="D5" s="6" t="s">
        <v>48</v>
      </c>
      <c r="E5" s="361"/>
      <c r="F5" s="150" t="s">
        <v>228</v>
      </c>
      <c r="G5" s="147"/>
      <c r="H5" s="355"/>
      <c r="I5" s="239" t="s">
        <v>76</v>
      </c>
      <c r="J5" s="239" t="s">
        <v>77</v>
      </c>
    </row>
    <row r="6" spans="1:10" s="5" customFormat="1" x14ac:dyDescent="0.2">
      <c r="A6" s="70"/>
      <c r="B6" s="9"/>
      <c r="C6" s="71"/>
      <c r="D6" s="9"/>
      <c r="E6" s="4"/>
      <c r="F6" s="375"/>
      <c r="G6" s="376"/>
      <c r="I6" s="22"/>
      <c r="J6" s="22"/>
    </row>
    <row r="7" spans="1:10" s="16" customFormat="1" x14ac:dyDescent="0.2">
      <c r="A7" s="72" t="s">
        <v>1</v>
      </c>
      <c r="B7" s="73">
        <v>829344</v>
      </c>
      <c r="C7" s="13">
        <f>B7-H7</f>
        <v>105601</v>
      </c>
      <c r="D7" s="14">
        <f>C7/H7*100</f>
        <v>14.59095286586537</v>
      </c>
      <c r="E7" s="15">
        <f>IF(B7&lt;I7,-1,IF(B7&gt;J7,1,0))</f>
        <v>1</v>
      </c>
      <c r="F7" s="161">
        <f>+B7/1000000</f>
        <v>0.82934399999999997</v>
      </c>
      <c r="G7" s="162">
        <f>+C7/1000</f>
        <v>105.601</v>
      </c>
      <c r="H7" s="211">
        <v>723743</v>
      </c>
      <c r="I7" s="202">
        <v>675442.3526985097</v>
      </c>
      <c r="J7" s="202">
        <v>772043.6473014903</v>
      </c>
    </row>
    <row r="8" spans="1:10" s="16" customFormat="1" x14ac:dyDescent="0.2">
      <c r="A8" s="74"/>
      <c r="B8" s="75"/>
      <c r="C8" s="19"/>
      <c r="D8" s="20"/>
      <c r="E8" s="21"/>
      <c r="F8" s="21"/>
      <c r="G8" s="21"/>
      <c r="H8" s="211"/>
      <c r="I8" s="212"/>
      <c r="J8" s="212"/>
    </row>
    <row r="9" spans="1:10" s="16" customFormat="1" x14ac:dyDescent="0.2">
      <c r="A9" s="76" t="s">
        <v>2</v>
      </c>
      <c r="B9" s="77">
        <v>28605</v>
      </c>
      <c r="C9" s="24">
        <f>B9-H9</f>
        <v>4546</v>
      </c>
      <c r="D9" s="20">
        <f>C9/H9*100</f>
        <v>18.895215927511533</v>
      </c>
      <c r="E9" s="21">
        <f>IF(B9&lt;I9,-1,IF(B9&gt;J9,1,0))</f>
        <v>1</v>
      </c>
      <c r="F9" s="163">
        <f>+B9/1000</f>
        <v>28.605</v>
      </c>
      <c r="G9" s="163">
        <f>+C9/1000</f>
        <v>4.5460000000000003</v>
      </c>
      <c r="H9" s="211">
        <v>24059</v>
      </c>
      <c r="I9" s="204">
        <v>19683.630826592431</v>
      </c>
      <c r="J9" s="204">
        <v>28434.369173407569</v>
      </c>
    </row>
    <row r="10" spans="1:10" x14ac:dyDescent="0.2">
      <c r="A10" s="78" t="s">
        <v>56</v>
      </c>
      <c r="B10" s="79">
        <v>28605</v>
      </c>
      <c r="C10" s="26">
        <f>B10-H10</f>
        <v>4546</v>
      </c>
      <c r="D10" s="27">
        <f>C10/H10*100</f>
        <v>18.895215927511533</v>
      </c>
      <c r="E10" s="21">
        <f t="shared" ref="E10:E26" si="0">IF(B10&lt;I10,-1,IF(B10&gt;J10,1,0))</f>
        <v>1</v>
      </c>
      <c r="F10" s="161"/>
      <c r="G10" s="162"/>
      <c r="H10" s="87">
        <v>24059</v>
      </c>
      <c r="I10" s="205">
        <v>19683.630826592431</v>
      </c>
      <c r="J10" s="205">
        <v>28434.369173407569</v>
      </c>
    </row>
    <row r="11" spans="1:10" x14ac:dyDescent="0.2">
      <c r="A11" s="78"/>
      <c r="B11" s="176"/>
      <c r="C11" s="18"/>
      <c r="D11" s="27"/>
      <c r="E11" s="21"/>
      <c r="F11" s="161"/>
      <c r="G11" s="162"/>
      <c r="H11" s="87"/>
      <c r="I11" s="212"/>
      <c r="J11" s="212"/>
    </row>
    <row r="12" spans="1:10" s="16" customFormat="1" x14ac:dyDescent="0.2">
      <c r="A12" s="76" t="s">
        <v>3</v>
      </c>
      <c r="B12" s="77">
        <v>96293</v>
      </c>
      <c r="C12" s="24">
        <f>B12-H12</f>
        <v>24375</v>
      </c>
      <c r="D12" s="20">
        <f>C12/H12*100</f>
        <v>33.892766762145776</v>
      </c>
      <c r="E12" s="21">
        <f t="shared" si="0"/>
        <v>1</v>
      </c>
      <c r="F12" s="163">
        <f>+B12/1000</f>
        <v>96.293000000000006</v>
      </c>
      <c r="G12" s="163">
        <f>+C12/1000</f>
        <v>24.375</v>
      </c>
      <c r="H12" s="211">
        <v>71918</v>
      </c>
      <c r="I12" s="204">
        <v>56620.323272831018</v>
      </c>
      <c r="J12" s="204">
        <v>87215.67672716899</v>
      </c>
    </row>
    <row r="13" spans="1:10" x14ac:dyDescent="0.2">
      <c r="A13" s="78" t="s">
        <v>4</v>
      </c>
      <c r="B13" s="79">
        <v>89693</v>
      </c>
      <c r="C13" s="26">
        <f>B13-H13</f>
        <v>24830</v>
      </c>
      <c r="D13" s="27">
        <f>C13/H13*100</f>
        <v>38.280683902995541</v>
      </c>
      <c r="E13" s="21">
        <f t="shared" si="0"/>
        <v>1</v>
      </c>
      <c r="F13" s="161"/>
      <c r="G13" s="162"/>
      <c r="H13" s="87">
        <v>64863</v>
      </c>
      <c r="I13" s="205">
        <v>50076.264952415833</v>
      </c>
      <c r="J13" s="205">
        <v>79649.735047584167</v>
      </c>
    </row>
    <row r="14" spans="1:10" x14ac:dyDescent="0.2">
      <c r="A14" s="78" t="s">
        <v>5</v>
      </c>
      <c r="B14" s="79">
        <v>1377</v>
      </c>
      <c r="C14" s="26">
        <f>B14-H14</f>
        <v>-3242</v>
      </c>
      <c r="D14" s="27">
        <f>C14/H14*100</f>
        <v>-70.188352457241834</v>
      </c>
      <c r="E14" s="21">
        <f t="shared" si="0"/>
        <v>0</v>
      </c>
      <c r="F14" s="161"/>
      <c r="G14" s="162"/>
      <c r="H14" s="87">
        <v>4619</v>
      </c>
      <c r="I14" s="205">
        <v>0</v>
      </c>
      <c r="J14" s="205">
        <v>9591.0412346091434</v>
      </c>
    </row>
    <row r="15" spans="1:10" ht="12.75" x14ac:dyDescent="0.2">
      <c r="A15" s="78" t="s">
        <v>117</v>
      </c>
      <c r="B15" s="79">
        <v>5223</v>
      </c>
      <c r="C15" s="26">
        <f>B15-H15</f>
        <v>2787</v>
      </c>
      <c r="D15" s="27">
        <f>C15/H15*100</f>
        <v>114.40886699507389</v>
      </c>
      <c r="E15" s="21">
        <f t="shared" si="0"/>
        <v>1</v>
      </c>
      <c r="F15" s="161"/>
      <c r="G15" s="162"/>
      <c r="H15" s="87">
        <v>2436</v>
      </c>
      <c r="I15" s="205">
        <v>96.017648029623615</v>
      </c>
      <c r="J15" s="205">
        <v>4775.9823519703768</v>
      </c>
    </row>
    <row r="16" spans="1:10" x14ac:dyDescent="0.2">
      <c r="A16" s="78"/>
      <c r="B16" s="176"/>
      <c r="C16" s="18"/>
      <c r="D16" s="27"/>
      <c r="E16" s="21"/>
      <c r="F16" s="161"/>
      <c r="G16" s="162"/>
      <c r="H16" s="87"/>
      <c r="I16" s="212"/>
      <c r="J16" s="212"/>
    </row>
    <row r="17" spans="1:10" s="16" customFormat="1" x14ac:dyDescent="0.2">
      <c r="A17" s="76" t="s">
        <v>50</v>
      </c>
      <c r="B17" s="77">
        <v>702601</v>
      </c>
      <c r="C17" s="24">
        <f t="shared" ref="C17:C26" si="1">B17-H17</f>
        <v>85222</v>
      </c>
      <c r="D17" s="20">
        <f t="shared" ref="D17:D26" si="2">C17/H17*100</f>
        <v>13.803838484950088</v>
      </c>
      <c r="E17" s="21">
        <f t="shared" si="0"/>
        <v>1</v>
      </c>
      <c r="F17" s="161">
        <f>+B17/1000000</f>
        <v>0.70260100000000003</v>
      </c>
      <c r="G17" s="163">
        <f>+C17/1000</f>
        <v>85.221999999999994</v>
      </c>
      <c r="H17" s="211">
        <v>617379</v>
      </c>
      <c r="I17" s="204">
        <v>572679.37159571238</v>
      </c>
      <c r="J17" s="204">
        <v>662078.62840428762</v>
      </c>
    </row>
    <row r="18" spans="1:10" x14ac:dyDescent="0.2">
      <c r="A18" s="78" t="s">
        <v>66</v>
      </c>
      <c r="B18" s="79">
        <v>134256</v>
      </c>
      <c r="C18" s="26">
        <f t="shared" si="1"/>
        <v>24348</v>
      </c>
      <c r="D18" s="27">
        <f t="shared" si="2"/>
        <v>22.153073479637513</v>
      </c>
      <c r="E18" s="21">
        <f t="shared" si="0"/>
        <v>1</v>
      </c>
      <c r="F18" s="163">
        <f>+B18/1000</f>
        <v>134.256</v>
      </c>
      <c r="G18" s="163">
        <f t="shared" ref="G18:G26" si="3">+C18/1000</f>
        <v>24.347999999999999</v>
      </c>
      <c r="H18" s="87">
        <v>109908</v>
      </c>
      <c r="I18" s="205">
        <v>94140.919853010535</v>
      </c>
      <c r="J18" s="205">
        <v>125675.08014698946</v>
      </c>
    </row>
    <row r="19" spans="1:10" x14ac:dyDescent="0.2">
      <c r="A19" s="78" t="s">
        <v>6</v>
      </c>
      <c r="B19" s="79">
        <v>18190</v>
      </c>
      <c r="C19" s="26">
        <f t="shared" si="1"/>
        <v>3739</v>
      </c>
      <c r="D19" s="27">
        <f t="shared" si="2"/>
        <v>25.873641962493942</v>
      </c>
      <c r="E19" s="21">
        <f t="shared" si="0"/>
        <v>0</v>
      </c>
      <c r="F19" s="163">
        <f t="shared" ref="F19:F26" si="4">+B19/1000</f>
        <v>18.190000000000001</v>
      </c>
      <c r="G19" s="163">
        <f t="shared" si="3"/>
        <v>3.7389999999999999</v>
      </c>
      <c r="H19" s="87">
        <v>14451</v>
      </c>
      <c r="I19" s="205">
        <v>8101.3013231363511</v>
      </c>
      <c r="J19" s="205">
        <v>20800.698676863649</v>
      </c>
    </row>
    <row r="20" spans="1:10" x14ac:dyDescent="0.2">
      <c r="A20" s="78" t="s">
        <v>67</v>
      </c>
      <c r="B20" s="79">
        <v>91593</v>
      </c>
      <c r="C20" s="26">
        <f t="shared" si="1"/>
        <v>9436</v>
      </c>
      <c r="D20" s="27">
        <f t="shared" si="2"/>
        <v>11.485326874155581</v>
      </c>
      <c r="E20" s="21">
        <f t="shared" si="0"/>
        <v>0</v>
      </c>
      <c r="F20" s="163">
        <f t="shared" si="4"/>
        <v>91.593000000000004</v>
      </c>
      <c r="G20" s="163">
        <f t="shared" si="3"/>
        <v>9.4359999999999999</v>
      </c>
      <c r="H20" s="87">
        <v>82157</v>
      </c>
      <c r="I20" s="205">
        <v>64459.381172647278</v>
      </c>
      <c r="J20" s="205">
        <v>99854.618827352722</v>
      </c>
    </row>
    <row r="21" spans="1:10" x14ac:dyDescent="0.2">
      <c r="A21" s="78" t="s">
        <v>68</v>
      </c>
      <c r="B21" s="79">
        <v>21634</v>
      </c>
      <c r="C21" s="26">
        <f t="shared" si="1"/>
        <v>-7338</v>
      </c>
      <c r="D21" s="27">
        <f t="shared" si="2"/>
        <v>-25.32790280270606</v>
      </c>
      <c r="E21" s="21">
        <f t="shared" si="0"/>
        <v>0</v>
      </c>
      <c r="F21" s="163">
        <f t="shared" si="4"/>
        <v>21.634</v>
      </c>
      <c r="G21" s="163">
        <f t="shared" si="3"/>
        <v>-7.3380000000000001</v>
      </c>
      <c r="H21" s="87">
        <v>28972</v>
      </c>
      <c r="I21" s="205">
        <v>18404.155294588054</v>
      </c>
      <c r="J21" s="205">
        <v>39539.844705411946</v>
      </c>
    </row>
    <row r="22" spans="1:10" ht="22.5" x14ac:dyDescent="0.2">
      <c r="A22" s="78" t="s">
        <v>58</v>
      </c>
      <c r="B22" s="79">
        <v>60125</v>
      </c>
      <c r="C22" s="26">
        <f t="shared" si="1"/>
        <v>5089</v>
      </c>
      <c r="D22" s="27">
        <f t="shared" si="2"/>
        <v>9.2466749036993967</v>
      </c>
      <c r="E22" s="21">
        <f t="shared" si="0"/>
        <v>0</v>
      </c>
      <c r="F22" s="163">
        <f t="shared" si="4"/>
        <v>60.125</v>
      </c>
      <c r="G22" s="163">
        <f t="shared" si="3"/>
        <v>5.0890000000000004</v>
      </c>
      <c r="H22" s="87">
        <v>55036</v>
      </c>
      <c r="I22" s="205">
        <v>38609.484580535529</v>
      </c>
      <c r="J22" s="205">
        <v>71462.515419464471</v>
      </c>
    </row>
    <row r="23" spans="1:10" x14ac:dyDescent="0.2">
      <c r="A23" s="78" t="s">
        <v>57</v>
      </c>
      <c r="B23" s="79">
        <v>26098</v>
      </c>
      <c r="C23" s="26">
        <f t="shared" si="1"/>
        <v>-4582</v>
      </c>
      <c r="D23" s="27">
        <f t="shared" si="2"/>
        <v>-14.934810951760106</v>
      </c>
      <c r="E23" s="21">
        <f t="shared" si="0"/>
        <v>0</v>
      </c>
      <c r="F23" s="163">
        <f t="shared" si="4"/>
        <v>26.097999999999999</v>
      </c>
      <c r="G23" s="163">
        <f t="shared" si="3"/>
        <v>-4.5819999999999999</v>
      </c>
      <c r="H23" s="87">
        <v>30680</v>
      </c>
      <c r="I23" s="205">
        <v>20921.257129837988</v>
      </c>
      <c r="J23" s="205">
        <v>40438.742870162008</v>
      </c>
    </row>
    <row r="24" spans="1:10" x14ac:dyDescent="0.2">
      <c r="A24" s="78" t="s">
        <v>38</v>
      </c>
      <c r="B24" s="79">
        <v>156682</v>
      </c>
      <c r="C24" s="26">
        <f t="shared" si="1"/>
        <v>28461</v>
      </c>
      <c r="D24" s="27">
        <f t="shared" si="2"/>
        <v>22.196832032194415</v>
      </c>
      <c r="E24" s="21">
        <f t="shared" si="0"/>
        <v>1</v>
      </c>
      <c r="F24" s="163">
        <f t="shared" si="4"/>
        <v>156.68199999999999</v>
      </c>
      <c r="G24" s="163">
        <f t="shared" si="3"/>
        <v>28.460999999999999</v>
      </c>
      <c r="H24" s="87">
        <v>128221</v>
      </c>
      <c r="I24" s="205">
        <v>110650.58706899163</v>
      </c>
      <c r="J24" s="205">
        <v>145791.41293100838</v>
      </c>
    </row>
    <row r="25" spans="1:10" ht="12.75" x14ac:dyDescent="0.2">
      <c r="A25" s="78" t="s">
        <v>118</v>
      </c>
      <c r="B25" s="79">
        <v>81079</v>
      </c>
      <c r="C25" s="26">
        <f t="shared" si="1"/>
        <v>10067</v>
      </c>
      <c r="D25" s="27">
        <f t="shared" si="2"/>
        <v>14.176477215118572</v>
      </c>
      <c r="E25" s="21">
        <f t="shared" si="0"/>
        <v>0</v>
      </c>
      <c r="F25" s="163">
        <f t="shared" si="4"/>
        <v>81.078999999999994</v>
      </c>
      <c r="G25" s="163">
        <f t="shared" si="3"/>
        <v>10.067</v>
      </c>
      <c r="H25" s="87">
        <v>71012</v>
      </c>
      <c r="I25" s="205">
        <v>56800.612478832241</v>
      </c>
      <c r="J25" s="205">
        <v>85223.387521167766</v>
      </c>
    </row>
    <row r="26" spans="1:10" x14ac:dyDescent="0.2">
      <c r="A26" s="78" t="s">
        <v>59</v>
      </c>
      <c r="B26" s="79">
        <v>112944</v>
      </c>
      <c r="C26" s="26">
        <f t="shared" si="1"/>
        <v>16002</v>
      </c>
      <c r="D26" s="27">
        <f t="shared" si="2"/>
        <v>16.506777248251531</v>
      </c>
      <c r="E26" s="21">
        <f t="shared" si="0"/>
        <v>0</v>
      </c>
      <c r="F26" s="163">
        <f t="shared" si="4"/>
        <v>112.944</v>
      </c>
      <c r="G26" s="163">
        <f t="shared" si="3"/>
        <v>16.001999999999999</v>
      </c>
      <c r="H26" s="87">
        <v>96942</v>
      </c>
      <c r="I26" s="205">
        <v>79654.237785303892</v>
      </c>
      <c r="J26" s="205">
        <v>114229.76221469611</v>
      </c>
    </row>
    <row r="27" spans="1:10" x14ac:dyDescent="0.2">
      <c r="A27" s="78"/>
      <c r="B27" s="79" t="s">
        <v>242</v>
      </c>
      <c r="C27" s="19"/>
      <c r="D27" s="20"/>
      <c r="E27" s="21"/>
      <c r="F27" s="161"/>
      <c r="G27" s="162"/>
      <c r="H27" s="87"/>
      <c r="I27" s="212"/>
      <c r="J27" s="212"/>
    </row>
    <row r="28" spans="1:10" s="16" customFormat="1" x14ac:dyDescent="0.2">
      <c r="A28" s="76" t="s">
        <v>7</v>
      </c>
      <c r="B28" s="77">
        <v>1845</v>
      </c>
      <c r="C28" s="24">
        <f>B28-H28</f>
        <v>-8542</v>
      </c>
      <c r="D28" s="20">
        <f>C28/H28*100</f>
        <v>-82.237412149802637</v>
      </c>
      <c r="E28" s="21">
        <v>0</v>
      </c>
      <c r="F28" s="161"/>
      <c r="G28" s="162"/>
      <c r="H28" s="211">
        <v>10387</v>
      </c>
      <c r="I28" s="204">
        <v>3584.2042521473359</v>
      </c>
      <c r="J28" s="204">
        <v>17189.795747852666</v>
      </c>
    </row>
    <row r="29" spans="1:10" x14ac:dyDescent="0.2">
      <c r="A29" s="80"/>
      <c r="B29" s="79"/>
      <c r="C29" s="18"/>
      <c r="D29" s="27"/>
      <c r="E29" s="21"/>
      <c r="H29" s="87"/>
      <c r="I29" s="212"/>
      <c r="J29" s="212"/>
    </row>
    <row r="30" spans="1:10" s="16" customFormat="1" x14ac:dyDescent="0.2">
      <c r="A30" s="81" t="s">
        <v>202</v>
      </c>
      <c r="B30" s="82">
        <v>829344</v>
      </c>
      <c r="C30" s="13">
        <f>B30-H30</f>
        <v>105601</v>
      </c>
      <c r="D30" s="14">
        <f>C30/H30*100</f>
        <v>14.59095286586537</v>
      </c>
      <c r="E30" s="242">
        <f t="shared" ref="E30:E40" si="5">IF(B30&lt;I30,-1,IF(B30&gt;J30,1,0))</f>
        <v>1</v>
      </c>
      <c r="F30" s="184"/>
      <c r="G30" s="184"/>
      <c r="H30" s="211">
        <v>723743</v>
      </c>
      <c r="I30" s="204">
        <v>675442.3526985097</v>
      </c>
      <c r="J30" s="204">
        <v>772043.6473014903</v>
      </c>
    </row>
    <row r="31" spans="1:10" x14ac:dyDescent="0.2">
      <c r="A31" s="80"/>
      <c r="B31" s="79"/>
      <c r="C31" s="18"/>
      <c r="D31" s="27"/>
      <c r="E31" s="21"/>
      <c r="H31" s="87"/>
      <c r="I31" s="205"/>
      <c r="J31" s="205"/>
    </row>
    <row r="32" spans="1:10" x14ac:dyDescent="0.2">
      <c r="A32" s="169" t="s">
        <v>203</v>
      </c>
      <c r="B32" s="79">
        <v>10435</v>
      </c>
      <c r="C32" s="26">
        <f>B32-H32</f>
        <v>4826</v>
      </c>
      <c r="D32" s="27">
        <f t="shared" ref="D32:D41" si="6">C32/H32*100</f>
        <v>86.0402923872348</v>
      </c>
      <c r="E32" s="21">
        <f t="shared" si="5"/>
        <v>1</v>
      </c>
      <c r="H32" s="87">
        <v>5609</v>
      </c>
      <c r="I32" s="205">
        <v>1947.9012495631168</v>
      </c>
      <c r="J32" s="205">
        <v>9270.0987504368823</v>
      </c>
    </row>
    <row r="33" spans="1:10" x14ac:dyDescent="0.2">
      <c r="A33" s="84" t="s">
        <v>204</v>
      </c>
      <c r="B33" s="79">
        <v>125265</v>
      </c>
      <c r="C33" s="26">
        <f t="shared" ref="C33:C41" si="7">B33-H33</f>
        <v>1852</v>
      </c>
      <c r="D33" s="27">
        <f t="shared" si="6"/>
        <v>1.5006522813641998</v>
      </c>
      <c r="E33" s="21">
        <f t="shared" si="5"/>
        <v>0</v>
      </c>
      <c r="H33" s="87">
        <v>123413</v>
      </c>
      <c r="I33" s="205">
        <v>102132.57367504647</v>
      </c>
      <c r="J33" s="205">
        <v>144693.42632495353</v>
      </c>
    </row>
    <row r="34" spans="1:10" x14ac:dyDescent="0.2">
      <c r="A34" s="84" t="s">
        <v>205</v>
      </c>
      <c r="B34" s="79">
        <v>100306</v>
      </c>
      <c r="C34" s="26">
        <f t="shared" si="7"/>
        <v>11183</v>
      </c>
      <c r="D34" s="27">
        <f t="shared" si="6"/>
        <v>12.547827160216778</v>
      </c>
      <c r="E34" s="21">
        <f t="shared" si="5"/>
        <v>0</v>
      </c>
      <c r="H34" s="87">
        <v>89123</v>
      </c>
      <c r="I34" s="205">
        <v>70557.386951775654</v>
      </c>
      <c r="J34" s="205">
        <v>107688.61304822435</v>
      </c>
    </row>
    <row r="35" spans="1:10" x14ac:dyDescent="0.2">
      <c r="A35" s="84" t="s">
        <v>206</v>
      </c>
      <c r="B35" s="79">
        <v>76310</v>
      </c>
      <c r="C35" s="26">
        <f t="shared" si="7"/>
        <v>13840</v>
      </c>
      <c r="D35" s="27">
        <f t="shared" si="6"/>
        <v>22.154634224427724</v>
      </c>
      <c r="E35" s="21">
        <f t="shared" si="5"/>
        <v>0</v>
      </c>
      <c r="H35" s="87">
        <v>62470</v>
      </c>
      <c r="I35" s="205">
        <v>48307.89899441236</v>
      </c>
      <c r="J35" s="205">
        <v>76632.10100558764</v>
      </c>
    </row>
    <row r="36" spans="1:10" ht="22.5" x14ac:dyDescent="0.2">
      <c r="A36" s="84" t="s">
        <v>207</v>
      </c>
      <c r="B36" s="79">
        <v>240338</v>
      </c>
      <c r="C36" s="26">
        <f t="shared" si="7"/>
        <v>30204</v>
      </c>
      <c r="D36" s="27">
        <f t="shared" si="6"/>
        <v>14.373685362673342</v>
      </c>
      <c r="E36" s="21">
        <f t="shared" si="5"/>
        <v>1</v>
      </c>
      <c r="H36" s="87">
        <v>210134</v>
      </c>
      <c r="I36" s="205">
        <v>188047.2579120188</v>
      </c>
      <c r="J36" s="205">
        <v>232220.7420879812</v>
      </c>
    </row>
    <row r="37" spans="1:10" ht="22.5" x14ac:dyDescent="0.2">
      <c r="A37" s="84" t="s">
        <v>208</v>
      </c>
      <c r="B37" s="79">
        <v>5647</v>
      </c>
      <c r="C37" s="26">
        <f t="shared" si="7"/>
        <v>-232</v>
      </c>
      <c r="D37" s="27">
        <f t="shared" si="6"/>
        <v>-3.9462493621364176</v>
      </c>
      <c r="E37" s="21">
        <f t="shared" si="5"/>
        <v>0</v>
      </c>
      <c r="H37" s="87">
        <v>5879</v>
      </c>
      <c r="I37" s="205">
        <v>4249.8665830830314</v>
      </c>
      <c r="J37" s="205">
        <v>7508.1334169169686</v>
      </c>
    </row>
    <row r="38" spans="1:10" ht="22.5" x14ac:dyDescent="0.2">
      <c r="A38" s="84" t="s">
        <v>209</v>
      </c>
      <c r="B38" s="79">
        <v>63512</v>
      </c>
      <c r="C38" s="26">
        <f t="shared" si="7"/>
        <v>10346</v>
      </c>
      <c r="D38" s="27">
        <f t="shared" si="6"/>
        <v>19.459805138622428</v>
      </c>
      <c r="E38" s="21">
        <f t="shared" si="5"/>
        <v>0</v>
      </c>
      <c r="H38" s="87">
        <v>53166</v>
      </c>
      <c r="I38" s="205">
        <v>41510.868339360386</v>
      </c>
      <c r="J38" s="205">
        <v>64821.131660639614</v>
      </c>
    </row>
    <row r="39" spans="1:10" ht="22.5" x14ac:dyDescent="0.2">
      <c r="A39" s="84" t="s">
        <v>210</v>
      </c>
      <c r="B39" s="79">
        <v>27318</v>
      </c>
      <c r="C39" s="26">
        <f t="shared" si="7"/>
        <v>12413</v>
      </c>
      <c r="D39" s="27">
        <f t="shared" si="6"/>
        <v>83.280778262328084</v>
      </c>
      <c r="E39" s="21">
        <f t="shared" si="5"/>
        <v>1</v>
      </c>
      <c r="H39" s="87">
        <v>14905</v>
      </c>
      <c r="I39" s="205">
        <v>7586.8984164007843</v>
      </c>
      <c r="J39" s="205">
        <v>22223.101583599215</v>
      </c>
    </row>
    <row r="40" spans="1:10" x14ac:dyDescent="0.2">
      <c r="A40" s="169" t="s">
        <v>211</v>
      </c>
      <c r="B40" s="79">
        <v>173002</v>
      </c>
      <c r="C40" s="26">
        <f t="shared" si="7"/>
        <v>19860</v>
      </c>
      <c r="D40" s="27">
        <f t="shared" si="6"/>
        <v>12.968356166172571</v>
      </c>
      <c r="E40" s="21">
        <f t="shared" si="5"/>
        <v>0</v>
      </c>
      <c r="H40" s="87">
        <v>153142</v>
      </c>
      <c r="I40" s="205">
        <v>131665.21437251582</v>
      </c>
      <c r="J40" s="205">
        <v>174618.78562748418</v>
      </c>
    </row>
    <row r="41" spans="1:10" x14ac:dyDescent="0.2">
      <c r="A41" s="169" t="s">
        <v>10</v>
      </c>
      <c r="B41" s="79">
        <v>7211</v>
      </c>
      <c r="C41" s="26">
        <f t="shared" si="7"/>
        <v>1309</v>
      </c>
      <c r="D41" s="27">
        <f t="shared" si="6"/>
        <v>22.178922399186714</v>
      </c>
      <c r="E41" s="21">
        <v>0</v>
      </c>
      <c r="H41" s="87">
        <v>5902</v>
      </c>
      <c r="I41" s="205">
        <v>1274.9644941428433</v>
      </c>
      <c r="J41" s="205">
        <v>10529.035505857157</v>
      </c>
    </row>
    <row r="42" spans="1:10" x14ac:dyDescent="0.2">
      <c r="A42" s="80"/>
      <c r="B42" s="79"/>
      <c r="C42" s="18"/>
      <c r="D42" s="27"/>
      <c r="E42" s="21"/>
      <c r="H42" s="87"/>
      <c r="I42" s="212"/>
      <c r="J42" s="212"/>
    </row>
    <row r="43" spans="1:10" s="16" customFormat="1" x14ac:dyDescent="0.2">
      <c r="A43" s="81" t="s">
        <v>212</v>
      </c>
      <c r="B43" s="82">
        <v>829344</v>
      </c>
      <c r="C43" s="13">
        <f>B43-H43</f>
        <v>105601</v>
      </c>
      <c r="D43" s="14">
        <f>C43/H43*100</f>
        <v>14.59095286586537</v>
      </c>
      <c r="E43" s="15">
        <f>IF(B43&lt;I43,-1,IF(B43&gt;J43,1,0))</f>
        <v>1</v>
      </c>
      <c r="F43" s="15"/>
      <c r="G43" s="15"/>
      <c r="H43" s="211">
        <v>723743</v>
      </c>
      <c r="I43" s="202">
        <v>675442.3526985097</v>
      </c>
      <c r="J43" s="202">
        <v>772043.6473014903</v>
      </c>
    </row>
    <row r="44" spans="1:10" s="16" customFormat="1" x14ac:dyDescent="0.2">
      <c r="A44" s="83"/>
      <c r="B44" s="79" t="s">
        <v>242</v>
      </c>
      <c r="C44" s="18"/>
      <c r="D44" s="27"/>
      <c r="E44" s="21"/>
      <c r="F44" s="21"/>
      <c r="G44" s="21"/>
      <c r="H44" s="211"/>
      <c r="I44" s="212"/>
      <c r="J44" s="212"/>
    </row>
    <row r="45" spans="1:10" s="16" customFormat="1" ht="12.75" x14ac:dyDescent="0.2">
      <c r="A45" s="84" t="s">
        <v>119</v>
      </c>
      <c r="B45" s="79">
        <v>236006</v>
      </c>
      <c r="C45" s="26">
        <f>B45-H45</f>
        <v>17861</v>
      </c>
      <c r="D45" s="27">
        <f>C45/H45*100</f>
        <v>8.1876733365422094</v>
      </c>
      <c r="E45" s="21">
        <f>IF(B45&lt;I45,-1,IF(B45&gt;J45,1,0))</f>
        <v>0</v>
      </c>
      <c r="F45" s="163">
        <f t="shared" ref="F45:G47" si="8">+B45/1000</f>
        <v>236.006</v>
      </c>
      <c r="G45" s="163">
        <f t="shared" si="8"/>
        <v>17.861000000000001</v>
      </c>
      <c r="H45" s="87">
        <v>218145</v>
      </c>
      <c r="I45" s="205">
        <v>190029.66135165357</v>
      </c>
      <c r="J45" s="205">
        <v>246260.33864834643</v>
      </c>
    </row>
    <row r="46" spans="1:10" ht="12.75" x14ac:dyDescent="0.2">
      <c r="A46" s="84" t="s">
        <v>120</v>
      </c>
      <c r="B46" s="79">
        <v>413125</v>
      </c>
      <c r="C46" s="26">
        <f>B46-H46</f>
        <v>66571</v>
      </c>
      <c r="D46" s="27">
        <f>C46/H46*100</f>
        <v>19.209416137167658</v>
      </c>
      <c r="E46" s="21">
        <f>IF(B46&lt;I46,-1,IF(B46&gt;J46,1,0))</f>
        <v>1</v>
      </c>
      <c r="F46" s="163">
        <f t="shared" si="8"/>
        <v>413.125</v>
      </c>
      <c r="G46" s="163">
        <f t="shared" si="8"/>
        <v>66.570999999999998</v>
      </c>
      <c r="H46" s="87">
        <v>346554</v>
      </c>
      <c r="I46" s="205">
        <v>318888.82119210885</v>
      </c>
      <c r="J46" s="205">
        <v>374219.17880789115</v>
      </c>
    </row>
    <row r="47" spans="1:10" s="16" customFormat="1" x14ac:dyDescent="0.2">
      <c r="A47" s="84" t="s">
        <v>12</v>
      </c>
      <c r="B47" s="79">
        <v>173002</v>
      </c>
      <c r="C47" s="26">
        <f>B47-H47</f>
        <v>19860</v>
      </c>
      <c r="D47" s="27">
        <f>C47/H47*100</f>
        <v>12.968356166172571</v>
      </c>
      <c r="E47" s="21">
        <f>IF(B47&lt;I47,-1,IF(B47&gt;J47,1,0))</f>
        <v>0</v>
      </c>
      <c r="F47" s="163">
        <f t="shared" si="8"/>
        <v>173.00200000000001</v>
      </c>
      <c r="G47" s="163">
        <f t="shared" si="8"/>
        <v>19.86</v>
      </c>
      <c r="H47" s="87">
        <v>153142</v>
      </c>
      <c r="I47" s="205">
        <v>131600.00275435319</v>
      </c>
      <c r="J47" s="205">
        <v>174683.99724564681</v>
      </c>
    </row>
    <row r="48" spans="1:10" s="16" customFormat="1" x14ac:dyDescent="0.2">
      <c r="A48" s="84" t="s">
        <v>10</v>
      </c>
      <c r="B48" s="79">
        <v>7211</v>
      </c>
      <c r="C48" s="26">
        <f>B48-H48</f>
        <v>1309</v>
      </c>
      <c r="D48" s="27">
        <f>C48/H48*100</f>
        <v>22.178922399186714</v>
      </c>
      <c r="E48" s="21">
        <v>0</v>
      </c>
      <c r="F48" s="163"/>
      <c r="G48" s="163"/>
      <c r="H48" s="87">
        <v>5902</v>
      </c>
      <c r="I48" s="205">
        <v>1274.3474746581023</v>
      </c>
      <c r="J48" s="205">
        <v>10529.652525341899</v>
      </c>
    </row>
    <row r="49" spans="1:12" x14ac:dyDescent="0.2">
      <c r="A49" s="80"/>
      <c r="B49" s="79"/>
      <c r="C49" s="19"/>
      <c r="D49" s="20"/>
      <c r="E49" s="21"/>
      <c r="H49" s="87"/>
      <c r="I49" s="212"/>
      <c r="J49" s="212"/>
    </row>
    <row r="50" spans="1:12" s="16" customFormat="1" x14ac:dyDescent="0.2">
      <c r="A50" s="81" t="s">
        <v>213</v>
      </c>
      <c r="B50" s="82">
        <v>829344</v>
      </c>
      <c r="C50" s="13">
        <f>B50-H50</f>
        <v>105601</v>
      </c>
      <c r="D50" s="14">
        <f>C50/H50*100</f>
        <v>14.59095286586537</v>
      </c>
      <c r="E50" s="15">
        <f>IF(B50&lt;I50,-1,IF(B50&gt;J50,1,0))</f>
        <v>1</v>
      </c>
      <c r="F50" s="15"/>
      <c r="G50" s="15"/>
      <c r="H50" s="211">
        <v>723743</v>
      </c>
      <c r="I50" s="202">
        <v>675442.3526985097</v>
      </c>
      <c r="J50" s="202">
        <v>772043.6473014903</v>
      </c>
    </row>
    <row r="51" spans="1:12" s="16" customFormat="1" x14ac:dyDescent="0.2">
      <c r="A51" s="83"/>
      <c r="B51" s="79"/>
      <c r="C51" s="18"/>
      <c r="D51" s="27"/>
      <c r="E51" s="21"/>
      <c r="F51" s="21"/>
      <c r="G51" s="21"/>
      <c r="H51" s="211"/>
      <c r="I51" s="212"/>
      <c r="J51" s="212"/>
    </row>
    <row r="52" spans="1:12" x14ac:dyDescent="0.2">
      <c r="A52" s="84" t="s">
        <v>8</v>
      </c>
      <c r="B52" s="79">
        <v>152179</v>
      </c>
      <c r="C52" s="26">
        <f>B52-H52</f>
        <v>13161</v>
      </c>
      <c r="D52" s="27">
        <f>C52/H52*100</f>
        <v>9.467119365837517</v>
      </c>
      <c r="E52" s="21">
        <f>IF(B52&lt;I52,-1,IF(B52&gt;J52,1,0))</f>
        <v>0</v>
      </c>
      <c r="H52" s="87">
        <v>139018</v>
      </c>
      <c r="I52" s="205">
        <v>118833.43801541613</v>
      </c>
      <c r="J52" s="205">
        <v>159202.56198458385</v>
      </c>
    </row>
    <row r="53" spans="1:12" x14ac:dyDescent="0.2">
      <c r="A53" s="84" t="s">
        <v>9</v>
      </c>
      <c r="B53" s="79">
        <v>677165</v>
      </c>
      <c r="C53" s="26">
        <f>B53-H53</f>
        <v>92440</v>
      </c>
      <c r="D53" s="27">
        <f>C53/H53*100</f>
        <v>15.809141049211167</v>
      </c>
      <c r="E53" s="21">
        <f>IF(B53&lt;I53,-1,IF(B53&gt;J53,1,0))</f>
        <v>1</v>
      </c>
      <c r="H53" s="87">
        <v>584725</v>
      </c>
      <c r="I53" s="205">
        <v>540132.37158780708</v>
      </c>
      <c r="J53" s="205">
        <v>629317.62841219292</v>
      </c>
    </row>
    <row r="54" spans="1:12" x14ac:dyDescent="0.2">
      <c r="A54" s="84" t="s">
        <v>10</v>
      </c>
      <c r="B54" s="79">
        <v>0</v>
      </c>
      <c r="C54" s="26">
        <v>0</v>
      </c>
      <c r="D54" s="27" t="s">
        <v>164</v>
      </c>
      <c r="E54" s="21">
        <v>0</v>
      </c>
      <c r="H54" s="41" t="s">
        <v>164</v>
      </c>
      <c r="I54" s="213" t="s">
        <v>164</v>
      </c>
      <c r="J54" s="213" t="s">
        <v>164</v>
      </c>
    </row>
    <row r="55" spans="1:12" x14ac:dyDescent="0.2">
      <c r="A55" s="80"/>
      <c r="B55" s="79"/>
      <c r="C55" s="18"/>
      <c r="D55" s="27"/>
      <c r="E55" s="21"/>
      <c r="H55" s="87"/>
      <c r="I55" s="212"/>
      <c r="J55" s="212"/>
    </row>
    <row r="56" spans="1:12" s="16" customFormat="1" x14ac:dyDescent="0.2">
      <c r="A56" s="11" t="s">
        <v>214</v>
      </c>
      <c r="B56" s="85">
        <v>829344</v>
      </c>
      <c r="C56" s="13">
        <f>B56-H56</f>
        <v>105601</v>
      </c>
      <c r="D56" s="14">
        <f>C56/H56*100</f>
        <v>14.59095286586537</v>
      </c>
      <c r="E56" s="15">
        <f>IF(B56&lt;I56,-1,IF(B56&gt;J56,1,0))</f>
        <v>1</v>
      </c>
      <c r="F56" s="15"/>
      <c r="G56" s="15"/>
      <c r="H56" s="211">
        <v>723743</v>
      </c>
      <c r="I56" s="202">
        <v>675442.3526985097</v>
      </c>
      <c r="J56" s="202">
        <v>772043.6473014903</v>
      </c>
    </row>
    <row r="57" spans="1:12" s="16" customFormat="1" x14ac:dyDescent="0.2">
      <c r="A57" s="17"/>
      <c r="B57" s="86"/>
      <c r="C57" s="18"/>
      <c r="D57" s="27"/>
      <c r="E57" s="21"/>
      <c r="F57" s="21"/>
      <c r="G57" s="21"/>
      <c r="H57" s="211"/>
      <c r="I57" s="212"/>
      <c r="J57" s="212"/>
    </row>
    <row r="58" spans="1:12" x14ac:dyDescent="0.2">
      <c r="A58" s="31" t="s">
        <v>13</v>
      </c>
      <c r="B58" s="86">
        <v>630213</v>
      </c>
      <c r="C58" s="26">
        <f>B58-H58</f>
        <v>75729</v>
      </c>
      <c r="D58" s="27">
        <f>C58/H58*100</f>
        <v>13.657562706949165</v>
      </c>
      <c r="E58" s="21">
        <f>IF(B58&lt;I58,-1,IF(B58&gt;J58,1,0))</f>
        <v>1</v>
      </c>
      <c r="F58" s="163">
        <f t="shared" ref="F58:G61" si="9">+B58/1000</f>
        <v>630.21299999999997</v>
      </c>
      <c r="G58" s="163">
        <f t="shared" si="9"/>
        <v>75.728999999999999</v>
      </c>
      <c r="H58" s="87">
        <v>554484</v>
      </c>
      <c r="I58" s="205">
        <v>512722.79974952672</v>
      </c>
      <c r="J58" s="205">
        <v>596245.20025047322</v>
      </c>
      <c r="K58" s="68"/>
    </row>
    <row r="59" spans="1:12" x14ac:dyDescent="0.2">
      <c r="A59" s="31" t="s">
        <v>11</v>
      </c>
      <c r="B59" s="86">
        <v>165112</v>
      </c>
      <c r="C59" s="26">
        <f>B59-H59</f>
        <v>27508</v>
      </c>
      <c r="D59" s="27">
        <f>C59/H59*100</f>
        <v>19.990697944827186</v>
      </c>
      <c r="E59" s="21">
        <f>IF(B59&lt;I59,-1,IF(B59&gt;J59,1,0))</f>
        <v>1</v>
      </c>
      <c r="F59" s="163">
        <f t="shared" si="9"/>
        <v>165.11199999999999</v>
      </c>
      <c r="G59" s="163">
        <f t="shared" si="9"/>
        <v>27.507999999999999</v>
      </c>
      <c r="H59" s="87">
        <v>137604</v>
      </c>
      <c r="I59" s="205">
        <v>116669.31908031664</v>
      </c>
      <c r="J59" s="205">
        <v>158538.68091968336</v>
      </c>
      <c r="K59" s="87"/>
      <c r="L59" s="87"/>
    </row>
    <row r="60" spans="1:12" x14ac:dyDescent="0.2">
      <c r="A60" s="31" t="s">
        <v>14</v>
      </c>
      <c r="B60" s="86">
        <v>13431</v>
      </c>
      <c r="C60" s="26">
        <f>B60-H60</f>
        <v>2720</v>
      </c>
      <c r="D60" s="27">
        <f>C60/H60*100</f>
        <v>25.394454299318458</v>
      </c>
      <c r="E60" s="21">
        <f>IF(B60&lt;I60,-1,IF(B60&gt;J60,1,0))</f>
        <v>0</v>
      </c>
      <c r="F60" s="163">
        <f t="shared" si="9"/>
        <v>13.430999999999999</v>
      </c>
      <c r="G60" s="163">
        <f t="shared" si="9"/>
        <v>2.72</v>
      </c>
      <c r="H60" s="87">
        <v>10711</v>
      </c>
      <c r="I60" s="205">
        <v>6142.5193757007537</v>
      </c>
      <c r="J60" s="205">
        <v>15279.480624299245</v>
      </c>
      <c r="L60" s="87"/>
    </row>
    <row r="61" spans="1:12" ht="13.5" thickBot="1" x14ac:dyDescent="0.25">
      <c r="A61" s="31" t="s">
        <v>155</v>
      </c>
      <c r="B61" s="88">
        <v>20588</v>
      </c>
      <c r="C61" s="26">
        <f>B61-H61</f>
        <v>-356</v>
      </c>
      <c r="D61" s="27">
        <f>C61/H61*100</f>
        <v>-1.6997708174178763</v>
      </c>
      <c r="E61" s="21">
        <f>IF(B61&lt;I61,-1,IF(B61&gt;J61,1,0))</f>
        <v>0</v>
      </c>
      <c r="F61" s="163">
        <f t="shared" si="9"/>
        <v>20.588000000000001</v>
      </c>
      <c r="G61" s="163">
        <f t="shared" si="9"/>
        <v>-0.35599999999999998</v>
      </c>
      <c r="H61" s="215">
        <v>20944</v>
      </c>
      <c r="I61" s="214">
        <v>13336.545391221436</v>
      </c>
      <c r="J61" s="214">
        <v>28551.454608778564</v>
      </c>
    </row>
    <row r="62" spans="1:12" x14ac:dyDescent="0.2">
      <c r="A62" s="372" t="s">
        <v>44</v>
      </c>
      <c r="B62" s="372"/>
      <c r="C62" s="372"/>
      <c r="D62" s="372"/>
      <c r="E62" s="372"/>
      <c r="F62" s="164"/>
      <c r="G62" s="164"/>
      <c r="H62" s="87"/>
      <c r="I62" s="87"/>
      <c r="J62" s="87"/>
    </row>
    <row r="63" spans="1:12" x14ac:dyDescent="0.2">
      <c r="A63" s="373" t="s">
        <v>45</v>
      </c>
      <c r="B63" s="373"/>
      <c r="C63" s="373"/>
      <c r="D63" s="373"/>
      <c r="E63" s="373"/>
      <c r="F63" s="165"/>
      <c r="G63" s="165"/>
      <c r="H63" s="87"/>
      <c r="I63" s="87"/>
      <c r="J63" s="87"/>
    </row>
    <row r="64" spans="1:12" x14ac:dyDescent="0.2">
      <c r="A64" s="373" t="s">
        <v>166</v>
      </c>
      <c r="B64" s="373"/>
      <c r="C64" s="373"/>
      <c r="D64" s="373"/>
      <c r="E64" s="373"/>
      <c r="F64" s="165"/>
      <c r="G64" s="165"/>
      <c r="H64" s="87"/>
      <c r="I64" s="87"/>
      <c r="J64" s="87"/>
    </row>
    <row r="65" spans="1:10" x14ac:dyDescent="0.2">
      <c r="A65" s="374" t="s">
        <v>46</v>
      </c>
      <c r="B65" s="374"/>
      <c r="C65" s="374"/>
      <c r="D65" s="374"/>
      <c r="E65" s="374"/>
      <c r="F65" s="165"/>
      <c r="G65" s="165"/>
      <c r="H65" s="87"/>
      <c r="I65" s="87"/>
      <c r="J65" s="87"/>
    </row>
    <row r="66" spans="1:10" x14ac:dyDescent="0.2">
      <c r="A66" s="373" t="s">
        <v>156</v>
      </c>
      <c r="B66" s="373"/>
      <c r="C66" s="373"/>
      <c r="D66" s="373"/>
      <c r="E66" s="373"/>
      <c r="F66" s="165"/>
      <c r="G66" s="165"/>
      <c r="H66" s="87"/>
      <c r="I66" s="87"/>
      <c r="J66" s="87"/>
    </row>
    <row r="67" spans="1:10" x14ac:dyDescent="0.2">
      <c r="A67" s="373" t="s">
        <v>153</v>
      </c>
      <c r="B67" s="373"/>
      <c r="C67" s="373"/>
      <c r="D67" s="373"/>
      <c r="E67" s="373"/>
      <c r="F67" s="165"/>
      <c r="G67" s="165"/>
      <c r="H67" s="87"/>
      <c r="I67" s="87"/>
      <c r="J67" s="87"/>
    </row>
    <row r="68" spans="1:10" ht="11.25" customHeight="1" x14ac:dyDescent="0.2">
      <c r="A68" s="352" t="s">
        <v>259</v>
      </c>
      <c r="B68" s="352"/>
      <c r="C68" s="352"/>
      <c r="D68" s="352"/>
      <c r="E68" s="352"/>
      <c r="F68" s="164"/>
      <c r="G68" s="164"/>
      <c r="H68" s="87"/>
      <c r="I68" s="87"/>
      <c r="J68" s="87"/>
    </row>
    <row r="69" spans="1:10" hidden="1" x14ac:dyDescent="0.2">
      <c r="A69" s="67">
        <v>1</v>
      </c>
      <c r="B69" s="67">
        <v>-1</v>
      </c>
      <c r="C69" s="67">
        <v>0</v>
      </c>
      <c r="H69" s="87"/>
      <c r="I69" s="87"/>
      <c r="J69" s="87"/>
    </row>
    <row r="70" spans="1:10" x14ac:dyDescent="0.2">
      <c r="H70" s="87"/>
      <c r="I70" s="87"/>
      <c r="J70" s="87"/>
    </row>
    <row r="71" spans="1:10" x14ac:dyDescent="0.2">
      <c r="H71" s="87"/>
      <c r="I71" s="87"/>
      <c r="J71" s="87"/>
    </row>
  </sheetData>
  <mergeCells count="18">
    <mergeCell ref="A1:E1"/>
    <mergeCell ref="A2:E2"/>
    <mergeCell ref="A3:E3"/>
    <mergeCell ref="H3:J3"/>
    <mergeCell ref="A4:A5"/>
    <mergeCell ref="C4:D4"/>
    <mergeCell ref="E4:E5"/>
    <mergeCell ref="F4:G4"/>
    <mergeCell ref="H4:H5"/>
    <mergeCell ref="I4:J4"/>
    <mergeCell ref="A67:E67"/>
    <mergeCell ref="A68:E68"/>
    <mergeCell ref="F6:G6"/>
    <mergeCell ref="A62:E62"/>
    <mergeCell ref="A63:E63"/>
    <mergeCell ref="A64:E64"/>
    <mergeCell ref="A65:E65"/>
    <mergeCell ref="A66:E66"/>
  </mergeCells>
  <conditionalFormatting sqref="F6">
    <cfRule type="iconSet" priority="2">
      <iconSet iconSet="3Arrows" showValue="0">
        <cfvo type="percent" val="0"/>
        <cfvo type="percent" val="33"/>
        <cfvo type="percent" val="67"/>
      </iconSet>
    </cfRule>
  </conditionalFormatting>
  <conditionalFormatting sqref="A69:C69 E58:E61 E56:G56 E52:G54 E50:G50 E43:G43 E7 E45:E48 E9:E41">
    <cfRule type="iconSet" priority="3">
      <iconSet iconSet="3Arrows" showValue="0">
        <cfvo type="percent" val="0"/>
        <cfvo type="percent" val="33"/>
        <cfvo type="percent" val="67"/>
      </iconSet>
    </cfRule>
  </conditionalFormatting>
  <conditionalFormatting sqref="F4">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sheetPr>
  <dimension ref="A1:K85"/>
  <sheetViews>
    <sheetView view="pageBreakPreview" zoomScaleNormal="100" zoomScaleSheetLayoutView="100" workbookViewId="0">
      <pane xSplit="1" ySplit="5" topLeftCell="B36" activePane="bottomRight" state="frozen"/>
      <selection pane="topRight" activeCell="B1" sqref="B1"/>
      <selection pane="bottomLeft" activeCell="A6" sqref="A6"/>
      <selection pane="bottomRight" activeCell="C44" sqref="C44"/>
    </sheetView>
  </sheetViews>
  <sheetFormatPr baseColWidth="10" defaultColWidth="11.42578125" defaultRowHeight="11.25" x14ac:dyDescent="0.2"/>
  <cols>
    <col min="1" max="1" width="42" style="10" customWidth="1"/>
    <col min="2" max="4" width="9.28515625" style="10" customWidth="1"/>
    <col min="5" max="5" width="19.85546875" style="39" customWidth="1"/>
    <col min="6" max="6" width="7.5703125" style="39" bestFit="1" customWidth="1"/>
    <col min="7" max="7" width="8.85546875" style="39" bestFit="1" customWidth="1"/>
    <col min="8" max="10" width="11.42578125" style="10" customWidth="1"/>
    <col min="11" max="16384" width="11.42578125" style="10"/>
  </cols>
  <sheetData>
    <row r="1" spans="1:11" x14ac:dyDescent="0.2">
      <c r="A1" s="383" t="s">
        <v>78</v>
      </c>
      <c r="B1" s="383"/>
      <c r="C1" s="383"/>
      <c r="D1" s="383"/>
      <c r="E1" s="383"/>
      <c r="F1" s="141"/>
      <c r="G1" s="141"/>
    </row>
    <row r="2" spans="1:11" ht="12.75" x14ac:dyDescent="0.2">
      <c r="A2" s="383" t="s">
        <v>162</v>
      </c>
      <c r="B2" s="383"/>
      <c r="C2" s="383"/>
      <c r="D2" s="383"/>
      <c r="E2" s="383"/>
      <c r="F2" s="141"/>
      <c r="G2" s="141"/>
    </row>
    <row r="3" spans="1:11" ht="12" thickBot="1" x14ac:dyDescent="0.25">
      <c r="A3" s="357" t="str">
        <f>+'C1 total'!A3</f>
        <v>II Trimestre 2022</v>
      </c>
      <c r="B3" s="357"/>
      <c r="C3" s="357"/>
      <c r="D3" s="357"/>
      <c r="E3" s="357"/>
      <c r="F3" s="138"/>
      <c r="G3" s="138"/>
      <c r="H3" s="353" t="s">
        <v>229</v>
      </c>
      <c r="I3" s="353"/>
      <c r="J3" s="353"/>
    </row>
    <row r="4" spans="1:11" ht="15" customHeight="1" x14ac:dyDescent="0.2">
      <c r="A4" s="348" t="s">
        <v>79</v>
      </c>
      <c r="B4" s="3" t="str">
        <f>+'C1 total'!B4</f>
        <v>II 2022</v>
      </c>
      <c r="C4" s="347" t="s">
        <v>74</v>
      </c>
      <c r="D4" s="347"/>
      <c r="E4" s="360" t="s">
        <v>108</v>
      </c>
      <c r="F4" s="147"/>
      <c r="G4" s="147"/>
      <c r="H4" s="354" t="s">
        <v>227</v>
      </c>
      <c r="I4" s="358" t="s">
        <v>75</v>
      </c>
      <c r="J4" s="359"/>
    </row>
    <row r="5" spans="1:11" ht="12" thickBot="1" x14ac:dyDescent="0.25">
      <c r="A5" s="349"/>
      <c r="B5" s="6" t="str">
        <f>+'C1 total'!B5</f>
        <v>Abr - Jun</v>
      </c>
      <c r="C5" s="6" t="s">
        <v>49</v>
      </c>
      <c r="D5" s="6" t="s">
        <v>48</v>
      </c>
      <c r="E5" s="361"/>
      <c r="F5" s="362" t="s">
        <v>200</v>
      </c>
      <c r="G5" s="362"/>
      <c r="H5" s="355"/>
      <c r="I5" s="201" t="s">
        <v>76</v>
      </c>
      <c r="J5" s="201" t="s">
        <v>77</v>
      </c>
    </row>
    <row r="6" spans="1:11" x14ac:dyDescent="0.2">
      <c r="A6" s="70"/>
    </row>
    <row r="7" spans="1:11" s="189" customFormat="1" x14ac:dyDescent="0.2">
      <c r="A7" s="89" t="s">
        <v>80</v>
      </c>
      <c r="B7" s="90">
        <v>1582340</v>
      </c>
      <c r="C7" s="13">
        <f>B7-H7</f>
        <v>142126</v>
      </c>
      <c r="D7" s="91">
        <f>C7/H7*100</f>
        <v>9.8683945580309587</v>
      </c>
      <c r="E7" s="179">
        <f>IF(B7&lt;I7,-1,IF(B7&gt;J7,1,0))</f>
        <v>1</v>
      </c>
      <c r="F7" s="338">
        <f>+B7/1000000</f>
        <v>1.5823400000000001</v>
      </c>
      <c r="G7" s="222">
        <f>+B7/'C2 total'!B7*100</f>
        <v>73.460947786152943</v>
      </c>
      <c r="H7" s="190">
        <v>1440214</v>
      </c>
      <c r="I7" s="202">
        <v>1369365.4016286419</v>
      </c>
      <c r="J7" s="202">
        <v>1511062.5983713581</v>
      </c>
    </row>
    <row r="8" spans="1:11" x14ac:dyDescent="0.2">
      <c r="A8" s="92"/>
      <c r="B8" s="93"/>
      <c r="C8" s="94"/>
      <c r="D8" s="95"/>
      <c r="E8" s="96"/>
      <c r="F8" s="93"/>
      <c r="G8" s="96"/>
      <c r="H8" s="41"/>
      <c r="I8" s="212"/>
      <c r="J8" s="212"/>
    </row>
    <row r="9" spans="1:11" s="189" customFormat="1" x14ac:dyDescent="0.2">
      <c r="A9" s="97" t="s">
        <v>81</v>
      </c>
      <c r="B9" s="98">
        <v>1582340</v>
      </c>
      <c r="C9" s="24">
        <f t="shared" ref="C9:C12" si="0">B9-H9</f>
        <v>142126</v>
      </c>
      <c r="D9" s="99">
        <f t="shared" ref="D9:D12" si="1">C9/H9*100</f>
        <v>9.8683945580309587</v>
      </c>
      <c r="E9" s="218">
        <f>IF(B9&lt;I9,-1,IF(B9&gt;J9,1,0))</f>
        <v>1</v>
      </c>
      <c r="F9" s="219">
        <f>+B9-F10</f>
        <v>0</v>
      </c>
      <c r="G9" s="219">
        <f>+C9-G10</f>
        <v>0</v>
      </c>
      <c r="H9" s="190">
        <v>1440214</v>
      </c>
      <c r="I9" s="202">
        <v>1369365.4016286419</v>
      </c>
      <c r="J9" s="202">
        <v>1511062.5983713581</v>
      </c>
    </row>
    <row r="10" spans="1:11" x14ac:dyDescent="0.2">
      <c r="A10" s="100" t="s">
        <v>82</v>
      </c>
      <c r="B10" s="93">
        <v>1493364</v>
      </c>
      <c r="C10" s="26">
        <f t="shared" si="0"/>
        <v>143414</v>
      </c>
      <c r="D10" s="95">
        <f t="shared" si="1"/>
        <v>10.62365272787881</v>
      </c>
      <c r="E10" s="96">
        <f>IF(B10&lt;I10,-1,IF(B10&gt;J10,1,0))</f>
        <v>1</v>
      </c>
      <c r="F10" s="93">
        <f>SUM(B10:B12)</f>
        <v>1582340</v>
      </c>
      <c r="G10" s="93">
        <f>SUM(C10:C12)</f>
        <v>142126</v>
      </c>
      <c r="H10" s="41">
        <v>1349950</v>
      </c>
      <c r="I10" s="205">
        <v>1280717.9050190491</v>
      </c>
      <c r="J10" s="205">
        <v>1419182.0949809509</v>
      </c>
      <c r="K10" s="42"/>
    </row>
    <row r="11" spans="1:11" x14ac:dyDescent="0.2">
      <c r="A11" s="100" t="s">
        <v>83</v>
      </c>
      <c r="B11" s="93">
        <v>30915</v>
      </c>
      <c r="C11" s="26">
        <f t="shared" si="0"/>
        <v>-14782</v>
      </c>
      <c r="D11" s="95">
        <f t="shared" si="1"/>
        <v>-32.347856533251637</v>
      </c>
      <c r="E11" s="96">
        <f>IF(B11&lt;I11,-1,IF(B11&gt;J11,1,0))</f>
        <v>-1</v>
      </c>
      <c r="F11" s="96"/>
      <c r="G11" s="96"/>
      <c r="H11" s="41">
        <v>45697</v>
      </c>
      <c r="I11" s="205">
        <v>35862.600655736198</v>
      </c>
      <c r="J11" s="205">
        <v>55531.399344263802</v>
      </c>
      <c r="K11" s="42"/>
    </row>
    <row r="12" spans="1:11" x14ac:dyDescent="0.2">
      <c r="A12" s="100" t="s">
        <v>84</v>
      </c>
      <c r="B12" s="93">
        <v>58061</v>
      </c>
      <c r="C12" s="26">
        <f t="shared" si="0"/>
        <v>13494</v>
      </c>
      <c r="D12" s="95">
        <f t="shared" si="1"/>
        <v>30.278008391859444</v>
      </c>
      <c r="E12" s="96">
        <f>IF(B12&lt;I12,-1,IF(B12&gt;J12,1,0))</f>
        <v>1</v>
      </c>
      <c r="F12" s="96"/>
      <c r="G12" s="96"/>
      <c r="H12" s="41">
        <v>44567</v>
      </c>
      <c r="I12" s="205">
        <v>33330.248825193339</v>
      </c>
      <c r="J12" s="205">
        <v>55803.751174806661</v>
      </c>
      <c r="K12" s="42"/>
    </row>
    <row r="13" spans="1:11" x14ac:dyDescent="0.2">
      <c r="A13" s="100"/>
      <c r="B13" s="93"/>
      <c r="C13" s="94"/>
      <c r="D13" s="95"/>
      <c r="E13" s="96"/>
      <c r="F13" s="96"/>
      <c r="G13" s="96"/>
      <c r="H13" s="41"/>
      <c r="I13" s="212"/>
      <c r="J13" s="212"/>
    </row>
    <row r="14" spans="1:11" s="189" customFormat="1" x14ac:dyDescent="0.2">
      <c r="A14" s="97" t="s">
        <v>85</v>
      </c>
      <c r="B14" s="98">
        <v>1582340</v>
      </c>
      <c r="C14" s="24">
        <f t="shared" ref="C14:C16" si="2">B14-H14</f>
        <v>142126</v>
      </c>
      <c r="D14" s="99">
        <f t="shared" ref="D14:D16" si="3">C14/H14*100</f>
        <v>9.8683945580309587</v>
      </c>
      <c r="E14" s="218">
        <f>IF(B14&lt;I14,-1,IF(B14&gt;J14,1,0))</f>
        <v>1</v>
      </c>
      <c r="F14" s="219">
        <f>+B14-F15</f>
        <v>0</v>
      </c>
      <c r="G14" s="219">
        <f>+C14-G15</f>
        <v>0</v>
      </c>
      <c r="H14" s="190">
        <v>1440214</v>
      </c>
      <c r="I14" s="202">
        <v>1369365.4016286419</v>
      </c>
      <c r="J14" s="202">
        <v>1511062.5983713581</v>
      </c>
    </row>
    <row r="15" spans="1:11" x14ac:dyDescent="0.2">
      <c r="A15" s="100" t="s">
        <v>23</v>
      </c>
      <c r="B15" s="93">
        <v>322575</v>
      </c>
      <c r="C15" s="26">
        <f t="shared" si="2"/>
        <v>37276</v>
      </c>
      <c r="D15" s="95">
        <f t="shared" si="3"/>
        <v>13.065590836280533</v>
      </c>
      <c r="E15" s="96">
        <f>IF(B15&lt;I15,-1,IF(B15&gt;J15,1,0))</f>
        <v>1</v>
      </c>
      <c r="F15" s="93">
        <f>SUM(B15:B16)</f>
        <v>1582340</v>
      </c>
      <c r="G15" s="93">
        <f>SUM(C15:C16)</f>
        <v>142126</v>
      </c>
      <c r="H15" s="41">
        <v>285299</v>
      </c>
      <c r="I15" s="205">
        <v>256024.6522038102</v>
      </c>
      <c r="J15" s="205">
        <v>314573.34779618983</v>
      </c>
    </row>
    <row r="16" spans="1:11" x14ac:dyDescent="0.2">
      <c r="A16" s="100" t="s">
        <v>24</v>
      </c>
      <c r="B16" s="93">
        <v>1259765</v>
      </c>
      <c r="C16" s="26">
        <f t="shared" si="2"/>
        <v>104850</v>
      </c>
      <c r="D16" s="95">
        <f t="shared" si="3"/>
        <v>9.0785901992787359</v>
      </c>
      <c r="E16" s="96">
        <f>IF(B16&lt;I16,-1,IF(B16&gt;J16,1,0))</f>
        <v>1</v>
      </c>
      <c r="F16" s="96"/>
      <c r="G16" s="96"/>
      <c r="H16" s="41">
        <v>1154915</v>
      </c>
      <c r="I16" s="205">
        <v>1093138.6294776257</v>
      </c>
      <c r="J16" s="205">
        <v>1216691.3705223743</v>
      </c>
    </row>
    <row r="17" spans="1:11" x14ac:dyDescent="0.2">
      <c r="A17" s="100"/>
      <c r="B17" s="93" t="s">
        <v>242</v>
      </c>
      <c r="C17" s="94"/>
      <c r="D17" s="95"/>
      <c r="E17" s="96"/>
      <c r="F17" s="96"/>
      <c r="G17" s="96"/>
      <c r="H17" s="41"/>
      <c r="I17" s="212"/>
      <c r="J17" s="212"/>
      <c r="K17" s="42"/>
    </row>
    <row r="18" spans="1:11" s="189" customFormat="1" ht="12.75" x14ac:dyDescent="0.2">
      <c r="A18" s="101" t="s">
        <v>121</v>
      </c>
      <c r="B18" s="98">
        <v>1582340</v>
      </c>
      <c r="C18" s="24">
        <f t="shared" ref="C18:C19" si="4">B18-H18</f>
        <v>142126</v>
      </c>
      <c r="D18" s="99">
        <f t="shared" ref="D18:D19" si="5">C18/H18*100</f>
        <v>9.8683945580309587</v>
      </c>
      <c r="E18" s="218">
        <f t="shared" ref="E18:E22" si="6">IF(B18&lt;I18,-1,IF(B18&gt;J18,1,0))</f>
        <v>1</v>
      </c>
      <c r="F18" s="219">
        <f>+B18-F19</f>
        <v>0</v>
      </c>
      <c r="G18" s="219">
        <f>+C18-G19</f>
        <v>0</v>
      </c>
      <c r="H18" s="190">
        <v>1440214</v>
      </c>
      <c r="I18" s="202">
        <v>1369365.4016286419</v>
      </c>
      <c r="J18" s="202">
        <v>1511062.5983713581</v>
      </c>
      <c r="K18" s="220"/>
    </row>
    <row r="19" spans="1:11" x14ac:dyDescent="0.2">
      <c r="A19" s="100" t="s">
        <v>86</v>
      </c>
      <c r="B19" s="93">
        <v>62101</v>
      </c>
      <c r="C19" s="26">
        <f t="shared" si="4"/>
        <v>-2068</v>
      </c>
      <c r="D19" s="95">
        <f t="shared" si="5"/>
        <v>-3.2227399523134221</v>
      </c>
      <c r="E19" s="96">
        <f t="shared" si="6"/>
        <v>0</v>
      </c>
      <c r="F19" s="93">
        <f>SUM(B19:B23)</f>
        <v>1582340</v>
      </c>
      <c r="G19" s="93">
        <f>SUM(C19:C23)</f>
        <v>142126</v>
      </c>
      <c r="H19" s="41">
        <v>64169</v>
      </c>
      <c r="I19" s="205">
        <v>51270.343877335436</v>
      </c>
      <c r="J19" s="205">
        <v>77067.656122664572</v>
      </c>
      <c r="K19" s="42"/>
    </row>
    <row r="20" spans="1:11" x14ac:dyDescent="0.2">
      <c r="A20" s="100" t="s">
        <v>87</v>
      </c>
      <c r="B20" s="93">
        <v>232141</v>
      </c>
      <c r="C20" s="26">
        <f t="shared" ref="C20:C23" si="7">B20-H20</f>
        <v>-33067</v>
      </c>
      <c r="D20" s="95">
        <f t="shared" ref="D20:D22" si="8">C20/H20*100</f>
        <v>-12.468326747307772</v>
      </c>
      <c r="E20" s="96">
        <f t="shared" si="6"/>
        <v>0</v>
      </c>
      <c r="F20" s="96"/>
      <c r="G20" s="96"/>
      <c r="H20" s="41">
        <v>265208</v>
      </c>
      <c r="I20" s="205">
        <v>231134.29482136766</v>
      </c>
      <c r="J20" s="205">
        <v>299281.70517863234</v>
      </c>
      <c r="K20" s="42"/>
    </row>
    <row r="21" spans="1:11" x14ac:dyDescent="0.2">
      <c r="A21" s="100" t="s">
        <v>88</v>
      </c>
      <c r="B21" s="93">
        <v>935109</v>
      </c>
      <c r="C21" s="26">
        <f t="shared" si="7"/>
        <v>121981</v>
      </c>
      <c r="D21" s="95">
        <f t="shared" si="8"/>
        <v>15.001451186037132</v>
      </c>
      <c r="E21" s="96">
        <f t="shared" si="6"/>
        <v>1</v>
      </c>
      <c r="F21" s="96"/>
      <c r="G21" s="96"/>
      <c r="H21" s="41">
        <v>813128</v>
      </c>
      <c r="I21" s="205">
        <v>759604.97585887997</v>
      </c>
      <c r="J21" s="205">
        <v>866651.02414112003</v>
      </c>
      <c r="K21" s="42"/>
    </row>
    <row r="22" spans="1:11" x14ac:dyDescent="0.2">
      <c r="A22" s="100" t="s">
        <v>89</v>
      </c>
      <c r="B22" s="93">
        <v>351589</v>
      </c>
      <c r="C22" s="26">
        <f t="shared" si="7"/>
        <v>56138</v>
      </c>
      <c r="D22" s="95">
        <f t="shared" si="8"/>
        <v>19.000781855536111</v>
      </c>
      <c r="E22" s="96">
        <f t="shared" si="6"/>
        <v>1</v>
      </c>
      <c r="F22" s="96"/>
      <c r="G22" s="96"/>
      <c r="H22" s="41">
        <v>295451</v>
      </c>
      <c r="I22" s="205">
        <v>257444.4390128495</v>
      </c>
      <c r="J22" s="205">
        <v>333457.56098715053</v>
      </c>
      <c r="K22" s="42"/>
    </row>
    <row r="23" spans="1:11" x14ac:dyDescent="0.2">
      <c r="A23" s="100" t="s">
        <v>10</v>
      </c>
      <c r="B23" s="93">
        <v>1400</v>
      </c>
      <c r="C23" s="26">
        <f t="shared" si="7"/>
        <v>-858</v>
      </c>
      <c r="D23" s="95">
        <f>C23/H23*100</f>
        <v>-37.998228520814884</v>
      </c>
      <c r="E23" s="96">
        <f>IF(B23&lt;I23,-1,IF(B23&gt;J23,1,0))</f>
        <v>-1</v>
      </c>
      <c r="F23" s="96"/>
      <c r="G23" s="96"/>
      <c r="H23" s="41">
        <v>2258</v>
      </c>
      <c r="I23" s="205" t="s">
        <v>164</v>
      </c>
      <c r="J23" s="205" t="s">
        <v>164</v>
      </c>
      <c r="K23" s="42"/>
    </row>
    <row r="24" spans="1:11" x14ac:dyDescent="0.2">
      <c r="A24" s="100"/>
      <c r="B24" s="93" t="s">
        <v>242</v>
      </c>
      <c r="C24" s="94"/>
      <c r="D24" s="95"/>
      <c r="E24" s="96"/>
      <c r="F24" s="96"/>
      <c r="G24" s="96"/>
      <c r="H24" s="41"/>
      <c r="I24" s="216"/>
      <c r="J24" s="216"/>
    </row>
    <row r="25" spans="1:11" s="189" customFormat="1" x14ac:dyDescent="0.2">
      <c r="A25" s="101" t="s">
        <v>90</v>
      </c>
      <c r="B25" s="98">
        <v>1582340</v>
      </c>
      <c r="C25" s="24">
        <f>B25-H25</f>
        <v>142126</v>
      </c>
      <c r="D25" s="99">
        <f>C25/H25*100</f>
        <v>9.8683945580309587</v>
      </c>
      <c r="E25" s="218">
        <f>IF(B25&lt;I25,-1,IF(B25&gt;J25,1,0))</f>
        <v>1</v>
      </c>
      <c r="F25" s="219">
        <f>+B25-F26</f>
        <v>0</v>
      </c>
      <c r="G25" s="219">
        <f>+C25-G26</f>
        <v>0</v>
      </c>
      <c r="H25" s="190">
        <v>1440214</v>
      </c>
      <c r="I25" s="202">
        <v>1369365.4016286419</v>
      </c>
      <c r="J25" s="202">
        <v>1511062.5983713581</v>
      </c>
    </row>
    <row r="26" spans="1:11" x14ac:dyDescent="0.2">
      <c r="A26" s="100" t="s">
        <v>66</v>
      </c>
      <c r="B26" s="93">
        <v>274975</v>
      </c>
      <c r="C26" s="26">
        <f t="shared" ref="C26:C29" si="9">B26-H26</f>
        <v>40761</v>
      </c>
      <c r="D26" s="95">
        <f t="shared" ref="D26:D29" si="10">C26/H26*100</f>
        <v>17.403314917127073</v>
      </c>
      <c r="E26" s="96">
        <f>IF(B26&lt;I26,-1,IF(B26&gt;J26,1,0))</f>
        <v>1</v>
      </c>
      <c r="F26" s="93">
        <f>SUM(B26:B29)</f>
        <v>1582340</v>
      </c>
      <c r="G26" s="93">
        <f>SUM(C26:C29)</f>
        <v>142126</v>
      </c>
      <c r="H26" s="41">
        <v>234214</v>
      </c>
      <c r="I26" s="205">
        <v>206522.49588303117</v>
      </c>
      <c r="J26" s="205">
        <v>261905.50411696883</v>
      </c>
    </row>
    <row r="27" spans="1:11" s="173" customFormat="1" x14ac:dyDescent="0.2">
      <c r="A27" s="100" t="s">
        <v>38</v>
      </c>
      <c r="B27" s="93">
        <v>206439</v>
      </c>
      <c r="C27" s="26">
        <f t="shared" si="9"/>
        <v>28650</v>
      </c>
      <c r="D27" s="126">
        <f t="shared" si="10"/>
        <v>16.114607765384811</v>
      </c>
      <c r="E27" s="21">
        <f>IF(B27&lt;I27,-1,IF(B27&gt;J27,1,0))</f>
        <v>1</v>
      </c>
      <c r="F27" s="21"/>
      <c r="G27" s="21"/>
      <c r="H27" s="87">
        <v>177789</v>
      </c>
      <c r="I27" s="205">
        <v>155978.55319354043</v>
      </c>
      <c r="J27" s="205">
        <v>199599.44680645957</v>
      </c>
    </row>
    <row r="28" spans="1:11" x14ac:dyDescent="0.2">
      <c r="A28" s="100" t="s">
        <v>4</v>
      </c>
      <c r="B28" s="93">
        <v>199426</v>
      </c>
      <c r="C28" s="26">
        <f t="shared" si="9"/>
        <v>55509</v>
      </c>
      <c r="D28" s="95">
        <f t="shared" si="10"/>
        <v>38.570148071457858</v>
      </c>
      <c r="E28" s="96">
        <f>IF(B28&lt;I28,-1,IF(B28&gt;J28,1,0))</f>
        <v>1</v>
      </c>
      <c r="F28" s="96"/>
      <c r="G28" s="96"/>
      <c r="H28" s="41">
        <v>143917</v>
      </c>
      <c r="I28" s="205">
        <v>122268.78784906107</v>
      </c>
      <c r="J28" s="205">
        <v>165565.21215093893</v>
      </c>
    </row>
    <row r="29" spans="1:11" ht="12.75" x14ac:dyDescent="0.2">
      <c r="A29" s="100" t="s">
        <v>122</v>
      </c>
      <c r="B29" s="93">
        <v>901500</v>
      </c>
      <c r="C29" s="26">
        <f t="shared" si="9"/>
        <v>17206</v>
      </c>
      <c r="D29" s="95">
        <f t="shared" si="10"/>
        <v>1.9457329802079397</v>
      </c>
      <c r="E29" s="96">
        <f>IF(B29&lt;I29,-1,IF(B29&gt;J29,1,0))</f>
        <v>0</v>
      </c>
      <c r="F29" s="96"/>
      <c r="G29" s="96"/>
      <c r="H29" s="41">
        <v>884294</v>
      </c>
      <c r="I29" s="205">
        <v>824071.84808338073</v>
      </c>
      <c r="J29" s="205">
        <v>944516.15191661927</v>
      </c>
    </row>
    <row r="30" spans="1:11" x14ac:dyDescent="0.2">
      <c r="A30" s="100"/>
      <c r="B30" s="93" t="s">
        <v>242</v>
      </c>
      <c r="C30" s="94"/>
      <c r="D30" s="95"/>
      <c r="E30" s="96"/>
      <c r="F30" s="96"/>
      <c r="G30" s="96"/>
      <c r="H30" s="41"/>
      <c r="I30" s="212"/>
      <c r="J30" s="212"/>
    </row>
    <row r="31" spans="1:11" s="189" customFormat="1" ht="12.75" x14ac:dyDescent="0.2">
      <c r="A31" s="23" t="s">
        <v>123</v>
      </c>
      <c r="B31" s="98">
        <v>1582340</v>
      </c>
      <c r="C31" s="24">
        <f t="shared" ref="C31:C32" si="11">B31-H31</f>
        <v>142126</v>
      </c>
      <c r="D31" s="99">
        <f t="shared" ref="D31:D32" si="12">C31/H31*100</f>
        <v>9.8683945580309587</v>
      </c>
      <c r="E31" s="218">
        <f t="shared" ref="E31:E34" si="13">IF(B31&lt;I31,-1,IF(B31&gt;J31,1,0))</f>
        <v>1</v>
      </c>
      <c r="F31" s="219">
        <f>+B31-F32</f>
        <v>0</v>
      </c>
      <c r="G31" s="219">
        <f>+C31-G32</f>
        <v>0</v>
      </c>
      <c r="H31" s="190">
        <v>1440214</v>
      </c>
      <c r="I31" s="202">
        <v>1369365.4016286419</v>
      </c>
      <c r="J31" s="202">
        <v>1511062.5983713581</v>
      </c>
    </row>
    <row r="32" spans="1:11" x14ac:dyDescent="0.2">
      <c r="A32" s="25" t="s">
        <v>91</v>
      </c>
      <c r="B32" s="93">
        <v>228608</v>
      </c>
      <c r="C32" s="26">
        <f t="shared" si="11"/>
        <v>644</v>
      </c>
      <c r="D32" s="95">
        <f t="shared" si="12"/>
        <v>0.28250074573178219</v>
      </c>
      <c r="E32" s="96">
        <f t="shared" si="13"/>
        <v>0</v>
      </c>
      <c r="F32" s="93">
        <f>SUM(B32:B36)</f>
        <v>1582340</v>
      </c>
      <c r="G32" s="93">
        <f>SUM(C32:C36)</f>
        <v>142126</v>
      </c>
      <c r="H32" s="41">
        <v>227964</v>
      </c>
      <c r="I32" s="205">
        <v>201021.41460000229</v>
      </c>
      <c r="J32" s="205">
        <v>254906.58539999771</v>
      </c>
    </row>
    <row r="33" spans="1:11" x14ac:dyDescent="0.2">
      <c r="A33" s="25" t="s">
        <v>92</v>
      </c>
      <c r="B33" s="93">
        <v>767467</v>
      </c>
      <c r="C33" s="26">
        <f t="shared" ref="C33:C36" si="14">B33-H33</f>
        <v>104076</v>
      </c>
      <c r="D33" s="95">
        <f t="shared" ref="D33:D36" si="15">C33/H33*100</f>
        <v>15.688485372879644</v>
      </c>
      <c r="E33" s="96">
        <f t="shared" si="13"/>
        <v>1</v>
      </c>
      <c r="F33" s="96"/>
      <c r="G33" s="96"/>
      <c r="H33" s="41">
        <v>663391</v>
      </c>
      <c r="I33" s="205">
        <v>617781.52665092412</v>
      </c>
      <c r="J33" s="205">
        <v>709000.47334907588</v>
      </c>
    </row>
    <row r="34" spans="1:11" x14ac:dyDescent="0.2">
      <c r="A34" s="25" t="s">
        <v>93</v>
      </c>
      <c r="B34" s="93">
        <v>299093</v>
      </c>
      <c r="C34" s="26">
        <f t="shared" si="14"/>
        <v>6784</v>
      </c>
      <c r="D34" s="95">
        <f t="shared" si="15"/>
        <v>2.3208317225949253</v>
      </c>
      <c r="E34" s="96">
        <f t="shared" si="13"/>
        <v>0</v>
      </c>
      <c r="F34" s="96"/>
      <c r="G34" s="96"/>
      <c r="H34" s="41">
        <v>292309</v>
      </c>
      <c r="I34" s="205">
        <v>258639.8770282912</v>
      </c>
      <c r="J34" s="205">
        <v>325978.12297170883</v>
      </c>
    </row>
    <row r="35" spans="1:11" x14ac:dyDescent="0.2">
      <c r="A35" s="25" t="s">
        <v>94</v>
      </c>
      <c r="B35" s="93">
        <v>113869</v>
      </c>
      <c r="C35" s="26">
        <f t="shared" si="14"/>
        <v>12066</v>
      </c>
      <c r="D35" s="95">
        <f t="shared" si="15"/>
        <v>11.852302977318939</v>
      </c>
      <c r="E35" s="96">
        <f>IF(B35&lt;I35,-1,IF(B35&gt;J35,1,0))</f>
        <v>0</v>
      </c>
      <c r="F35" s="96"/>
      <c r="G35" s="96"/>
      <c r="H35" s="41">
        <v>101803</v>
      </c>
      <c r="I35" s="205">
        <v>84909.85694771311</v>
      </c>
      <c r="J35" s="205">
        <v>118696.14305228689</v>
      </c>
    </row>
    <row r="36" spans="1:11" x14ac:dyDescent="0.2">
      <c r="A36" s="25" t="s">
        <v>10</v>
      </c>
      <c r="B36" s="93">
        <v>173303</v>
      </c>
      <c r="C36" s="26">
        <f t="shared" si="14"/>
        <v>18556</v>
      </c>
      <c r="D36" s="95">
        <f t="shared" si="15"/>
        <v>11.991185612645157</v>
      </c>
      <c r="E36" s="96">
        <f>IF(B36&lt;I36,-1,IF(B36&gt;J36,1,0))</f>
        <v>0</v>
      </c>
      <c r="F36" s="96"/>
      <c r="G36" s="96"/>
      <c r="H36" s="41">
        <v>154747</v>
      </c>
      <c r="I36" s="205">
        <v>127651.42362672955</v>
      </c>
      <c r="J36" s="205">
        <v>181842.57637327045</v>
      </c>
    </row>
    <row r="37" spans="1:11" x14ac:dyDescent="0.2">
      <c r="A37" s="25"/>
      <c r="B37" s="93"/>
      <c r="C37" s="41"/>
      <c r="D37" s="95"/>
      <c r="E37" s="96"/>
      <c r="F37" s="96"/>
      <c r="G37" s="96"/>
      <c r="H37" s="41"/>
      <c r="I37" s="212"/>
      <c r="J37" s="212"/>
    </row>
    <row r="38" spans="1:11" x14ac:dyDescent="0.2">
      <c r="A38" s="23" t="s">
        <v>95</v>
      </c>
      <c r="B38" s="93"/>
      <c r="C38" s="41"/>
      <c r="D38" s="95"/>
      <c r="E38" s="96"/>
      <c r="F38" s="96"/>
      <c r="G38" s="96"/>
      <c r="H38" s="41"/>
      <c r="I38" s="212"/>
      <c r="J38" s="212"/>
    </row>
    <row r="39" spans="1:11" x14ac:dyDescent="0.2">
      <c r="A39" s="25" t="s">
        <v>51</v>
      </c>
      <c r="B39" s="102">
        <v>79.614052605634683</v>
      </c>
      <c r="C39" s="103">
        <f t="shared" ref="C39:C42" si="16">B39-H39</f>
        <v>-0.57646074863072272</v>
      </c>
      <c r="D39" s="103">
        <f t="shared" ref="D39:D42" si="17">C39/H39*100</f>
        <v>-0.71886402084001655</v>
      </c>
      <c r="E39" s="96">
        <f>IF(B39&lt;I39,-1,IF(B39&gt;J39,1,0))</f>
        <v>0</v>
      </c>
      <c r="F39" s="96"/>
      <c r="G39" s="96"/>
      <c r="H39" s="42">
        <v>80.190513354265406</v>
      </c>
      <c r="I39" s="221">
        <v>78.425437730032911</v>
      </c>
      <c r="J39" s="221">
        <v>81.9555889784979</v>
      </c>
    </row>
    <row r="40" spans="1:11" s="173" customFormat="1" x14ac:dyDescent="0.2">
      <c r="A40" s="25" t="s">
        <v>73</v>
      </c>
      <c r="B40" s="102">
        <v>6.5595889631811124</v>
      </c>
      <c r="C40" s="103">
        <f t="shared" si="16"/>
        <v>-4.5859074699878475</v>
      </c>
      <c r="D40" s="103">
        <f t="shared" si="17"/>
        <v>-41.145834081828802</v>
      </c>
      <c r="E40" s="21">
        <f>IF(B40&lt;I40,-1,IF(B40&gt;J40,1,0))</f>
        <v>-1</v>
      </c>
      <c r="F40" s="21"/>
      <c r="G40" s="21"/>
      <c r="H40" s="66">
        <v>11.14549643316896</v>
      </c>
      <c r="I40" s="221">
        <v>9.7451927447745241</v>
      </c>
      <c r="J40" s="221">
        <v>12.545800121563397</v>
      </c>
    </row>
    <row r="41" spans="1:11" ht="22.5" x14ac:dyDescent="0.2">
      <c r="A41" s="25" t="s">
        <v>96</v>
      </c>
      <c r="B41" s="102">
        <v>9.3757346714359748</v>
      </c>
      <c r="C41" s="103">
        <f t="shared" si="16"/>
        <v>0.20911082248019319</v>
      </c>
      <c r="D41" s="103">
        <f t="shared" si="17"/>
        <v>2.2812196281405623</v>
      </c>
      <c r="E41" s="96">
        <f>IF(B41&lt;I41,-1,IF(B41&gt;J41,1,0))</f>
        <v>0</v>
      </c>
      <c r="F41" s="96"/>
      <c r="G41" s="96"/>
      <c r="H41" s="42">
        <v>9.1666238489557816</v>
      </c>
      <c r="I41" s="221">
        <v>7.9607186039349074</v>
      </c>
      <c r="J41" s="221">
        <v>10.372529093976654</v>
      </c>
    </row>
    <row r="42" spans="1:11" x14ac:dyDescent="0.2">
      <c r="A42" s="25" t="s">
        <v>97</v>
      </c>
      <c r="B42" s="102">
        <v>22.219560903472075</v>
      </c>
      <c r="C42" s="103">
        <f t="shared" si="16"/>
        <v>1.705179013003022</v>
      </c>
      <c r="D42" s="103">
        <f t="shared" si="17"/>
        <v>8.3121149937997654</v>
      </c>
      <c r="E42" s="96">
        <f>IF(B42&lt;I42,-1,IF(B42&gt;J42,1,0))</f>
        <v>0</v>
      </c>
      <c r="F42" s="96"/>
      <c r="G42" s="96"/>
      <c r="H42" s="42">
        <v>20.514381890469053</v>
      </c>
      <c r="I42" s="221">
        <v>18.226417082298596</v>
      </c>
      <c r="J42" s="221">
        <v>22.802346698639514</v>
      </c>
    </row>
    <row r="43" spans="1:11" x14ac:dyDescent="0.2">
      <c r="A43" s="25"/>
      <c r="B43" s="93"/>
      <c r="C43" s="41"/>
      <c r="D43" s="95"/>
      <c r="E43" s="96"/>
      <c r="F43" s="96"/>
      <c r="G43" s="96"/>
      <c r="H43" s="41"/>
      <c r="I43" s="212"/>
      <c r="J43" s="212"/>
    </row>
    <row r="44" spans="1:11" s="189" customFormat="1" x14ac:dyDescent="0.2">
      <c r="A44" s="89" t="s">
        <v>98</v>
      </c>
      <c r="B44" s="90">
        <v>540281</v>
      </c>
      <c r="C44" s="13">
        <f>B44-H44</f>
        <v>46803</v>
      </c>
      <c r="D44" s="91">
        <f>C44/H44*100</f>
        <v>9.4843133837780016</v>
      </c>
      <c r="E44" s="179">
        <f>IF(B44&lt;I44,-1,IF(B44&gt;J44,1,0))</f>
        <v>1</v>
      </c>
      <c r="F44" s="179"/>
      <c r="G44" s="179"/>
      <c r="H44" s="190">
        <v>493478</v>
      </c>
      <c r="I44" s="202">
        <v>455405.32053266431</v>
      </c>
      <c r="J44" s="202">
        <v>531550.67946733569</v>
      </c>
      <c r="K44" s="222"/>
    </row>
    <row r="45" spans="1:11" x14ac:dyDescent="0.2">
      <c r="A45" s="92"/>
      <c r="B45" s="93"/>
      <c r="C45" s="94"/>
      <c r="D45" s="95"/>
      <c r="E45" s="96"/>
      <c r="F45" s="96"/>
      <c r="G45" s="96"/>
      <c r="H45" s="41"/>
      <c r="I45" s="212"/>
      <c r="J45" s="212"/>
    </row>
    <row r="46" spans="1:11" s="189" customFormat="1" x14ac:dyDescent="0.2">
      <c r="A46" s="101" t="s">
        <v>99</v>
      </c>
      <c r="B46" s="98">
        <v>540281</v>
      </c>
      <c r="C46" s="24">
        <f t="shared" ref="C46:C48" si="18">B46-H46</f>
        <v>46803</v>
      </c>
      <c r="D46" s="99">
        <f t="shared" ref="D46:D48" si="19">C46/H46*100</f>
        <v>9.4843133837780016</v>
      </c>
      <c r="E46" s="218">
        <f>IF(B46&lt;I46,-1,IF(B46&gt;J46,1,0))</f>
        <v>1</v>
      </c>
      <c r="F46" s="219">
        <f>+B46-F47</f>
        <v>0</v>
      </c>
      <c r="G46" s="219">
        <f>+C46-G47</f>
        <v>0</v>
      </c>
      <c r="H46" s="190">
        <v>493478</v>
      </c>
      <c r="I46" s="202">
        <v>455405.32053266431</v>
      </c>
      <c r="J46" s="202">
        <v>531550.67946733569</v>
      </c>
    </row>
    <row r="47" spans="1:11" x14ac:dyDescent="0.2">
      <c r="A47" s="100" t="s">
        <v>100</v>
      </c>
      <c r="B47" s="93">
        <v>43703</v>
      </c>
      <c r="C47" s="26">
        <f t="shared" si="18"/>
        <v>1450</v>
      </c>
      <c r="D47" s="95">
        <f t="shared" si="19"/>
        <v>3.4317089910775569</v>
      </c>
      <c r="E47" s="96">
        <f>IF(B47&lt;I47,-1,IF(B47&gt;J47,1,0))</f>
        <v>0</v>
      </c>
      <c r="F47" s="93">
        <f>SUM(B47:B48)</f>
        <v>540281</v>
      </c>
      <c r="G47" s="93">
        <f>SUM(C47:C48)</f>
        <v>46803</v>
      </c>
      <c r="H47" s="41">
        <v>42253</v>
      </c>
      <c r="I47" s="205">
        <v>31156.51924705294</v>
      </c>
      <c r="J47" s="205">
        <v>53349.480752947056</v>
      </c>
    </row>
    <row r="48" spans="1:11" s="173" customFormat="1" x14ac:dyDescent="0.2">
      <c r="A48" s="100" t="s">
        <v>101</v>
      </c>
      <c r="B48" s="93">
        <v>496578</v>
      </c>
      <c r="C48" s="26">
        <f t="shared" si="18"/>
        <v>45353</v>
      </c>
      <c r="D48" s="126">
        <f t="shared" si="19"/>
        <v>10.051083162502078</v>
      </c>
      <c r="E48" s="21">
        <f>IF(B48&lt;I48,-1,IF(B48&gt;J48,1,0))</f>
        <v>1</v>
      </c>
      <c r="F48" s="21"/>
      <c r="G48" s="21"/>
      <c r="H48" s="87">
        <v>451225</v>
      </c>
      <c r="I48" s="205">
        <v>416990.06517423259</v>
      </c>
      <c r="J48" s="205">
        <v>485459.93482576741</v>
      </c>
    </row>
    <row r="49" spans="1:11" s="173" customFormat="1" x14ac:dyDescent="0.2">
      <c r="A49" s="100"/>
      <c r="B49" s="93" t="s">
        <v>242</v>
      </c>
      <c r="C49" s="28"/>
      <c r="D49" s="126"/>
      <c r="E49" s="21"/>
      <c r="F49" s="21"/>
      <c r="G49" s="21"/>
      <c r="H49" s="87"/>
      <c r="I49" s="217"/>
      <c r="J49" s="217"/>
    </row>
    <row r="50" spans="1:11" s="16" customFormat="1" x14ac:dyDescent="0.2">
      <c r="A50" s="101" t="s">
        <v>102</v>
      </c>
      <c r="B50" s="98">
        <v>540281</v>
      </c>
      <c r="C50" s="24">
        <f t="shared" ref="C50:C52" si="20">B50-H50</f>
        <v>46803</v>
      </c>
      <c r="D50" s="174">
        <f t="shared" ref="D50:D52" si="21">C50/H50*100</f>
        <v>9.4843133837780016</v>
      </c>
      <c r="E50" s="184">
        <f>IF(B50&lt;I50,-1,IF(B50&gt;J50,1,0))</f>
        <v>1</v>
      </c>
      <c r="F50" s="184"/>
      <c r="G50" s="184"/>
      <c r="H50" s="190">
        <v>493478</v>
      </c>
      <c r="I50" s="202">
        <v>455405.32053266431</v>
      </c>
      <c r="J50" s="202">
        <v>531550.67946733569</v>
      </c>
    </row>
    <row r="51" spans="1:11" s="173" customFormat="1" x14ac:dyDescent="0.2">
      <c r="A51" s="100" t="s">
        <v>23</v>
      </c>
      <c r="B51" s="93">
        <v>314537</v>
      </c>
      <c r="C51" s="26">
        <f t="shared" si="20"/>
        <v>45473</v>
      </c>
      <c r="D51" s="126">
        <f t="shared" si="21"/>
        <v>16.900440044004402</v>
      </c>
      <c r="E51" s="21">
        <f>IF(B51&lt;I51,-1,IF(B51&gt;J51,1,0))</f>
        <v>1</v>
      </c>
      <c r="F51" s="166">
        <f>+B50-F52</f>
        <v>0</v>
      </c>
      <c r="G51" s="166">
        <f>+C50-G52</f>
        <v>0</v>
      </c>
      <c r="H51" s="87">
        <v>269064</v>
      </c>
      <c r="I51" s="205">
        <v>245383.11489313509</v>
      </c>
      <c r="J51" s="205">
        <v>292744.88510686491</v>
      </c>
      <c r="K51" s="66"/>
    </row>
    <row r="52" spans="1:11" s="173" customFormat="1" x14ac:dyDescent="0.2">
      <c r="A52" s="100" t="s">
        <v>24</v>
      </c>
      <c r="B52" s="93">
        <v>225744</v>
      </c>
      <c r="C52" s="26">
        <f t="shared" si="20"/>
        <v>1330</v>
      </c>
      <c r="D52" s="126">
        <f t="shared" si="21"/>
        <v>0.5926546472145231</v>
      </c>
      <c r="E52" s="21">
        <f>IF(B52&lt;I52,-1,IF(B52&gt;J52,1,0))</f>
        <v>0</v>
      </c>
      <c r="F52" s="93">
        <f>SUM(B51:B52)</f>
        <v>540281</v>
      </c>
      <c r="G52" s="93">
        <f>SUM(C51:C52)</f>
        <v>46803</v>
      </c>
      <c r="H52" s="87">
        <v>224414</v>
      </c>
      <c r="I52" s="205">
        <v>198399.8709767703</v>
      </c>
      <c r="J52" s="205">
        <v>250428.1290232297</v>
      </c>
      <c r="K52" s="66"/>
    </row>
    <row r="53" spans="1:11" s="173" customFormat="1" x14ac:dyDescent="0.2">
      <c r="A53" s="100"/>
      <c r="B53" s="93" t="s">
        <v>242</v>
      </c>
      <c r="C53" s="28"/>
      <c r="D53" s="126"/>
      <c r="E53" s="21"/>
      <c r="F53" s="21"/>
      <c r="G53" s="21"/>
      <c r="H53" s="87"/>
      <c r="I53" s="217"/>
      <c r="J53" s="217"/>
    </row>
    <row r="54" spans="1:11" s="16" customFormat="1" ht="12.75" x14ac:dyDescent="0.2">
      <c r="A54" s="101" t="s">
        <v>124</v>
      </c>
      <c r="B54" s="98">
        <v>540281</v>
      </c>
      <c r="C54" s="24">
        <f t="shared" ref="C54:C55" si="22">B54-H54</f>
        <v>46803</v>
      </c>
      <c r="D54" s="174">
        <f t="shared" ref="D54:D55" si="23">C54/H54*100</f>
        <v>9.4843133837780016</v>
      </c>
      <c r="E54" s="184">
        <f t="shared" ref="E54:E58" si="24">IF(B54&lt;I54,-1,IF(B54&gt;J54,1,0))</f>
        <v>1</v>
      </c>
      <c r="F54" s="184"/>
      <c r="G54" s="184"/>
      <c r="H54" s="190">
        <v>493478</v>
      </c>
      <c r="I54" s="202">
        <v>455405.32053266431</v>
      </c>
      <c r="J54" s="202">
        <v>531550.67946733569</v>
      </c>
    </row>
    <row r="55" spans="1:11" s="173" customFormat="1" x14ac:dyDescent="0.2">
      <c r="A55" s="100" t="s">
        <v>86</v>
      </c>
      <c r="B55" s="93">
        <v>51608</v>
      </c>
      <c r="C55" s="26">
        <f t="shared" si="22"/>
        <v>-7493</v>
      </c>
      <c r="D55" s="126">
        <f t="shared" si="23"/>
        <v>-12.678296475524951</v>
      </c>
      <c r="E55" s="21">
        <f t="shared" si="24"/>
        <v>0</v>
      </c>
      <c r="F55" s="166">
        <f>+B54-F56</f>
        <v>0</v>
      </c>
      <c r="G55" s="166">
        <f>+C54-G56</f>
        <v>0</v>
      </c>
      <c r="H55" s="87">
        <v>59101</v>
      </c>
      <c r="I55" s="205">
        <v>47635.716296809944</v>
      </c>
      <c r="J55" s="205">
        <v>70566.283703190056</v>
      </c>
    </row>
    <row r="56" spans="1:11" s="173" customFormat="1" x14ac:dyDescent="0.2">
      <c r="A56" s="100" t="s">
        <v>87</v>
      </c>
      <c r="B56" s="93">
        <v>230191</v>
      </c>
      <c r="C56" s="26">
        <f t="shared" ref="C56:C59" si="25">B56-H56</f>
        <v>15330</v>
      </c>
      <c r="D56" s="126">
        <f t="shared" ref="D56:D59" si="26">C56/H56*100</f>
        <v>7.1348453186013279</v>
      </c>
      <c r="E56" s="21">
        <f t="shared" si="24"/>
        <v>0</v>
      </c>
      <c r="F56" s="93">
        <f>SUM(B55:B59)</f>
        <v>540281</v>
      </c>
      <c r="G56" s="93">
        <f>SUM(C55:C59)</f>
        <v>46803</v>
      </c>
      <c r="H56" s="87">
        <v>214861</v>
      </c>
      <c r="I56" s="205">
        <v>193379.89410028426</v>
      </c>
      <c r="J56" s="205">
        <v>236342.10589971574</v>
      </c>
      <c r="K56" s="66"/>
    </row>
    <row r="57" spans="1:11" s="173" customFormat="1" x14ac:dyDescent="0.2">
      <c r="A57" s="100" t="s">
        <v>88</v>
      </c>
      <c r="B57" s="93">
        <v>113847</v>
      </c>
      <c r="C57" s="26">
        <f t="shared" si="25"/>
        <v>-1398</v>
      </c>
      <c r="D57" s="126">
        <f t="shared" si="26"/>
        <v>-1.2130678120525837</v>
      </c>
      <c r="E57" s="21">
        <f t="shared" si="24"/>
        <v>0</v>
      </c>
      <c r="F57" s="21"/>
      <c r="G57" s="21"/>
      <c r="H57" s="87">
        <v>115245</v>
      </c>
      <c r="I57" s="205">
        <v>98424.649832926531</v>
      </c>
      <c r="J57" s="205">
        <v>132065.35016707348</v>
      </c>
      <c r="K57" s="66"/>
    </row>
    <row r="58" spans="1:11" s="173" customFormat="1" x14ac:dyDescent="0.2">
      <c r="A58" s="100" t="s">
        <v>89</v>
      </c>
      <c r="B58" s="93">
        <v>143598</v>
      </c>
      <c r="C58" s="26">
        <f t="shared" si="25"/>
        <v>39674</v>
      </c>
      <c r="D58" s="126">
        <f t="shared" si="26"/>
        <v>38.175974750779417</v>
      </c>
      <c r="E58" s="21">
        <f t="shared" si="24"/>
        <v>1</v>
      </c>
      <c r="F58" s="21"/>
      <c r="G58" s="21"/>
      <c r="H58" s="87">
        <v>103924</v>
      </c>
      <c r="I58" s="205">
        <v>88332.347923332738</v>
      </c>
      <c r="J58" s="205">
        <v>119515.65207666726</v>
      </c>
      <c r="K58" s="66"/>
    </row>
    <row r="59" spans="1:11" s="173" customFormat="1" x14ac:dyDescent="0.2">
      <c r="A59" s="100" t="s">
        <v>10</v>
      </c>
      <c r="B59" s="93">
        <v>1037</v>
      </c>
      <c r="C59" s="26">
        <f t="shared" si="25"/>
        <v>690</v>
      </c>
      <c r="D59" s="126">
        <f t="shared" si="26"/>
        <v>198.84726224783861</v>
      </c>
      <c r="E59" s="21">
        <f>IF(B59&lt;I59,-1,IF(B59&gt;J59,1,0))</f>
        <v>1</v>
      </c>
      <c r="F59" s="21"/>
      <c r="G59" s="21"/>
      <c r="H59" s="87">
        <v>347</v>
      </c>
      <c r="I59" s="205">
        <v>0</v>
      </c>
      <c r="J59" s="205">
        <v>756.61710321489522</v>
      </c>
    </row>
    <row r="60" spans="1:11" s="173" customFormat="1" x14ac:dyDescent="0.2">
      <c r="A60" s="100"/>
      <c r="B60" s="146" t="s">
        <v>242</v>
      </c>
      <c r="C60" s="28"/>
      <c r="D60" s="126"/>
      <c r="E60" s="21"/>
      <c r="F60" s="21"/>
      <c r="G60" s="21"/>
      <c r="H60" s="87"/>
      <c r="I60" s="217"/>
      <c r="J60" s="217"/>
    </row>
    <row r="61" spans="1:11" s="16" customFormat="1" x14ac:dyDescent="0.2">
      <c r="A61" s="101" t="s">
        <v>103</v>
      </c>
      <c r="B61" s="98">
        <v>540281</v>
      </c>
      <c r="C61" s="24">
        <f t="shared" ref="C61:C65" si="27">B61-H61</f>
        <v>46803</v>
      </c>
      <c r="D61" s="174">
        <f t="shared" ref="D61:D65" si="28">C61/H61*100</f>
        <v>9.4843133837780016</v>
      </c>
      <c r="E61" s="184">
        <f>IF(B61&lt;I61,-1,IF(B61&gt;J61,1,0))</f>
        <v>1</v>
      </c>
      <c r="F61" s="184"/>
      <c r="G61" s="184"/>
      <c r="H61" s="190">
        <v>493478</v>
      </c>
      <c r="I61" s="202">
        <v>455405.32053266431</v>
      </c>
      <c r="J61" s="202">
        <v>531550.67946733569</v>
      </c>
    </row>
    <row r="62" spans="1:11" s="173" customFormat="1" x14ac:dyDescent="0.2">
      <c r="A62" s="100" t="s">
        <v>66</v>
      </c>
      <c r="B62" s="93">
        <v>101694</v>
      </c>
      <c r="C62" s="26">
        <f t="shared" si="27"/>
        <v>13452</v>
      </c>
      <c r="D62" s="126">
        <f t="shared" si="28"/>
        <v>15.244441422451892</v>
      </c>
      <c r="E62" s="21">
        <f>IF(B62&lt;I62,-1,IF(B62&gt;J62,1,0))</f>
        <v>0</v>
      </c>
      <c r="F62" s="166">
        <f>+B61-F63</f>
        <v>0</v>
      </c>
      <c r="G62" s="166">
        <f>+C61-G63</f>
        <v>0</v>
      </c>
      <c r="H62" s="87">
        <v>88242</v>
      </c>
      <c r="I62" s="205">
        <v>74178.145183476357</v>
      </c>
      <c r="J62" s="205">
        <v>102305.85481652364</v>
      </c>
    </row>
    <row r="63" spans="1:11" s="173" customFormat="1" x14ac:dyDescent="0.2">
      <c r="A63" s="100" t="s">
        <v>56</v>
      </c>
      <c r="B63" s="93">
        <v>53760</v>
      </c>
      <c r="C63" s="26">
        <f t="shared" si="27"/>
        <v>-9411</v>
      </c>
      <c r="D63" s="126">
        <f t="shared" si="28"/>
        <v>-14.897658735812319</v>
      </c>
      <c r="E63" s="21">
        <f>IF(B63&lt;I63,-1,IF(B63&gt;J63,1,0))</f>
        <v>0</v>
      </c>
      <c r="F63" s="93">
        <f>SUM(B62:B65)</f>
        <v>540281</v>
      </c>
      <c r="G63" s="93">
        <f>SUM(C62:C65)</f>
        <v>46803</v>
      </c>
      <c r="H63" s="87">
        <v>63171</v>
      </c>
      <c r="I63" s="205">
        <v>53084.982568848791</v>
      </c>
      <c r="J63" s="205">
        <v>73257.017431151209</v>
      </c>
    </row>
    <row r="64" spans="1:11" s="173" customFormat="1" x14ac:dyDescent="0.2">
      <c r="A64" s="100" t="s">
        <v>4</v>
      </c>
      <c r="B64" s="93">
        <v>50221</v>
      </c>
      <c r="C64" s="26">
        <f t="shared" si="27"/>
        <v>1177</v>
      </c>
      <c r="D64" s="126">
        <f t="shared" si="28"/>
        <v>2.3998858168175516</v>
      </c>
      <c r="E64" s="21">
        <f>IF(B64&lt;I64,-1,IF(B64&gt;J64,1,0))</f>
        <v>0</v>
      </c>
      <c r="F64" s="21"/>
      <c r="G64" s="21"/>
      <c r="H64" s="87">
        <v>49044</v>
      </c>
      <c r="I64" s="205">
        <v>37494.578265626973</v>
      </c>
      <c r="J64" s="205">
        <v>60593.421734373027</v>
      </c>
    </row>
    <row r="65" spans="1:10" s="173" customFormat="1" ht="12.75" x14ac:dyDescent="0.2">
      <c r="A65" s="100" t="s">
        <v>125</v>
      </c>
      <c r="B65" s="93">
        <v>334606</v>
      </c>
      <c r="C65" s="26">
        <f t="shared" si="27"/>
        <v>41585</v>
      </c>
      <c r="D65" s="126">
        <f t="shared" si="28"/>
        <v>14.191815603659805</v>
      </c>
      <c r="E65" s="21">
        <f>IF(B65&lt;I65,-1,IF(B65&gt;J65,1,0))</f>
        <v>1</v>
      </c>
      <c r="F65" s="21"/>
      <c r="G65" s="21"/>
      <c r="H65" s="87">
        <v>293021</v>
      </c>
      <c r="I65" s="205">
        <v>263965.44285945245</v>
      </c>
      <c r="J65" s="205">
        <v>322076.55714054755</v>
      </c>
    </row>
    <row r="66" spans="1:10" s="173" customFormat="1" x14ac:dyDescent="0.2">
      <c r="A66" s="100"/>
      <c r="B66" s="146" t="s">
        <v>242</v>
      </c>
      <c r="C66" s="28"/>
      <c r="D66" s="126"/>
      <c r="E66" s="21"/>
      <c r="F66" s="21"/>
      <c r="G66" s="21"/>
      <c r="H66" s="87"/>
      <c r="I66" s="217"/>
      <c r="J66" s="217"/>
    </row>
    <row r="67" spans="1:10" s="16" customFormat="1" ht="12.75" x14ac:dyDescent="0.2">
      <c r="A67" s="23" t="s">
        <v>126</v>
      </c>
      <c r="B67" s="98">
        <v>540281</v>
      </c>
      <c r="C67" s="24">
        <f t="shared" ref="C67:C68" si="29">B67-H67</f>
        <v>46803</v>
      </c>
      <c r="D67" s="174">
        <f t="shared" ref="D67:D68" si="30">C67/H67*100</f>
        <v>9.4843133837780016</v>
      </c>
      <c r="E67" s="184">
        <f t="shared" ref="E67:E72" si="31">IF(B67&lt;I67,-1,IF(B67&gt;J67,1,0))</f>
        <v>1</v>
      </c>
      <c r="F67" s="184"/>
      <c r="G67" s="184"/>
      <c r="H67" s="190">
        <v>493478</v>
      </c>
      <c r="I67" s="202">
        <v>455405.32053266431</v>
      </c>
      <c r="J67" s="202">
        <v>531550.67946733569</v>
      </c>
    </row>
    <row r="68" spans="1:10" s="173" customFormat="1" x14ac:dyDescent="0.2">
      <c r="A68" s="25" t="s">
        <v>91</v>
      </c>
      <c r="B68" s="93">
        <v>264174</v>
      </c>
      <c r="C68" s="26">
        <f t="shared" si="29"/>
        <v>-14276</v>
      </c>
      <c r="D68" s="126">
        <f t="shared" si="30"/>
        <v>-5.1269527742862273</v>
      </c>
      <c r="E68" s="21">
        <f t="shared" si="31"/>
        <v>0</v>
      </c>
      <c r="F68" s="166">
        <f>+B67-F69</f>
        <v>0</v>
      </c>
      <c r="G68" s="166">
        <f>+C67-G69</f>
        <v>0</v>
      </c>
      <c r="H68" s="87">
        <v>278450</v>
      </c>
      <c r="I68" s="205">
        <v>251289.5608600197</v>
      </c>
      <c r="J68" s="205">
        <v>305610.4391399803</v>
      </c>
    </row>
    <row r="69" spans="1:10" s="173" customFormat="1" x14ac:dyDescent="0.2">
      <c r="A69" s="25" t="s">
        <v>92</v>
      </c>
      <c r="B69" s="93">
        <v>175235</v>
      </c>
      <c r="C69" s="26">
        <f t="shared" ref="C69:C72" si="32">B69-H69</f>
        <v>44202</v>
      </c>
      <c r="D69" s="126">
        <f t="shared" ref="D69:D72" si="33">C69/H69*100</f>
        <v>33.733486984194819</v>
      </c>
      <c r="E69" s="21">
        <f t="shared" si="31"/>
        <v>1</v>
      </c>
      <c r="F69" s="93">
        <f>SUM(B68:B72)</f>
        <v>540281</v>
      </c>
      <c r="G69" s="93">
        <f>SUM(C68:C72)</f>
        <v>46803</v>
      </c>
      <c r="H69" s="87">
        <v>131033</v>
      </c>
      <c r="I69" s="205">
        <v>112621.49018207025</v>
      </c>
      <c r="J69" s="205">
        <v>149444.50981792973</v>
      </c>
    </row>
    <row r="70" spans="1:10" x14ac:dyDescent="0.2">
      <c r="A70" s="25" t="s">
        <v>93</v>
      </c>
      <c r="B70" s="93">
        <v>72888</v>
      </c>
      <c r="C70" s="26">
        <f t="shared" si="32"/>
        <v>17522</v>
      </c>
      <c r="D70" s="95">
        <f t="shared" si="33"/>
        <v>31.647581548242602</v>
      </c>
      <c r="E70" s="96">
        <f t="shared" si="31"/>
        <v>1</v>
      </c>
      <c r="F70" s="96"/>
      <c r="G70" s="96"/>
      <c r="H70" s="41">
        <v>55366</v>
      </c>
      <c r="I70" s="205">
        <v>44249.231814986008</v>
      </c>
      <c r="J70" s="205">
        <v>66482.768185013992</v>
      </c>
    </row>
    <row r="71" spans="1:10" x14ac:dyDescent="0.2">
      <c r="A71" s="25" t="s">
        <v>94</v>
      </c>
      <c r="B71" s="93">
        <v>16755</v>
      </c>
      <c r="C71" s="26">
        <f t="shared" si="32"/>
        <v>7935</v>
      </c>
      <c r="D71" s="95">
        <f t="shared" si="33"/>
        <v>89.965986394557831</v>
      </c>
      <c r="E71" s="96">
        <f t="shared" si="31"/>
        <v>1</v>
      </c>
      <c r="F71" s="96"/>
      <c r="G71" s="96"/>
      <c r="H71" s="41">
        <v>8820</v>
      </c>
      <c r="I71" s="205">
        <v>4492.7487683965692</v>
      </c>
      <c r="J71" s="205">
        <v>13147.25123160343</v>
      </c>
    </row>
    <row r="72" spans="1:10" x14ac:dyDescent="0.2">
      <c r="A72" s="25" t="s">
        <v>10</v>
      </c>
      <c r="B72" s="93">
        <v>11229</v>
      </c>
      <c r="C72" s="26">
        <f t="shared" si="32"/>
        <v>-8580</v>
      </c>
      <c r="D72" s="95">
        <f t="shared" si="33"/>
        <v>-43.313645312736639</v>
      </c>
      <c r="E72" s="96">
        <f t="shared" si="31"/>
        <v>-1</v>
      </c>
      <c r="F72" s="96"/>
      <c r="G72" s="96"/>
      <c r="H72" s="41">
        <v>19809</v>
      </c>
      <c r="I72" s="205">
        <v>12258.604910829788</v>
      </c>
      <c r="J72" s="205">
        <v>27359.395089170212</v>
      </c>
    </row>
    <row r="73" spans="1:10" x14ac:dyDescent="0.2">
      <c r="A73" s="25"/>
      <c r="B73" s="104"/>
      <c r="C73" s="41"/>
      <c r="D73" s="95"/>
      <c r="E73" s="96"/>
      <c r="F73" s="96"/>
      <c r="G73" s="96"/>
      <c r="H73" s="41"/>
      <c r="I73" s="216"/>
      <c r="J73" s="216"/>
    </row>
    <row r="74" spans="1:10" x14ac:dyDescent="0.2">
      <c r="A74" s="23" t="s">
        <v>104</v>
      </c>
      <c r="B74" s="93"/>
      <c r="C74" s="41"/>
      <c r="D74" s="95"/>
      <c r="E74" s="96"/>
      <c r="F74" s="96"/>
      <c r="G74" s="96"/>
      <c r="H74" s="41"/>
      <c r="I74" s="216"/>
      <c r="J74" s="216"/>
    </row>
    <row r="75" spans="1:10" x14ac:dyDescent="0.2">
      <c r="A75" s="25" t="s">
        <v>51</v>
      </c>
      <c r="B75" s="102">
        <v>41.782701964348185</v>
      </c>
      <c r="C75" s="103">
        <f t="shared" ref="C75:C78" si="34">B75-H75</f>
        <v>-3.6932868335313529</v>
      </c>
      <c r="D75" s="103">
        <f t="shared" ref="D75:D78" si="35">C75/H75*100</f>
        <v>-8.1213997345860118</v>
      </c>
      <c r="E75" s="96">
        <f>IF(B75&lt;I75,-1,IF(B75&gt;J75,1,0))</f>
        <v>0</v>
      </c>
      <c r="F75" s="96"/>
      <c r="G75" s="96"/>
      <c r="H75" s="224">
        <v>45.475988797879538</v>
      </c>
      <c r="I75" s="221">
        <v>41.770088188176722</v>
      </c>
      <c r="J75" s="221">
        <v>49.181889407582361</v>
      </c>
    </row>
    <row r="76" spans="1:10" s="173" customFormat="1" x14ac:dyDescent="0.2">
      <c r="A76" s="25" t="s">
        <v>73</v>
      </c>
      <c r="B76" s="102">
        <v>17.787040447470854</v>
      </c>
      <c r="C76" s="103">
        <f t="shared" si="34"/>
        <v>-9.9465160636603436</v>
      </c>
      <c r="D76" s="103">
        <f t="shared" si="35"/>
        <v>-35.864552963728933</v>
      </c>
      <c r="E76" s="21">
        <f>IF(B76&lt;I76,-1,IF(B76&gt;J76,1,0))</f>
        <v>-1</v>
      </c>
      <c r="F76" s="21"/>
      <c r="G76" s="21"/>
      <c r="H76" s="125">
        <v>27.733556511131198</v>
      </c>
      <c r="I76" s="221">
        <v>24.51252101241489</v>
      </c>
      <c r="J76" s="221">
        <v>30.954592009847502</v>
      </c>
    </row>
    <row r="77" spans="1:10" ht="22.5" x14ac:dyDescent="0.2">
      <c r="A77" s="25" t="s">
        <v>96</v>
      </c>
      <c r="B77" s="102">
        <v>23.151286090016121</v>
      </c>
      <c r="C77" s="103">
        <f t="shared" si="34"/>
        <v>-0.24023288347408212</v>
      </c>
      <c r="D77" s="103">
        <f t="shared" si="35"/>
        <v>-1.0270084800663863</v>
      </c>
      <c r="E77" s="96">
        <f>IF(B77&lt;I77,-1,IF(B77&gt;J77,1,0))</f>
        <v>0</v>
      </c>
      <c r="F77" s="96"/>
      <c r="G77" s="96"/>
      <c r="H77" s="224">
        <v>23.391518973490204</v>
      </c>
      <c r="I77" s="221">
        <v>20.490142379820682</v>
      </c>
      <c r="J77" s="221">
        <v>26.292895567159725</v>
      </c>
    </row>
    <row r="78" spans="1:10" ht="12" thickBot="1" x14ac:dyDescent="0.25">
      <c r="A78" s="25" t="s">
        <v>97</v>
      </c>
      <c r="B78" s="105">
        <v>26.578391614733814</v>
      </c>
      <c r="C78" s="103">
        <f t="shared" si="34"/>
        <v>5.5188914951742802</v>
      </c>
      <c r="D78" s="103">
        <f t="shared" si="35"/>
        <v>26.206184685497224</v>
      </c>
      <c r="E78" s="96">
        <f>IF(B78&lt;I78,-1,IF(B78&gt;J78,1,0))</f>
        <v>1</v>
      </c>
      <c r="F78" s="96"/>
      <c r="G78" s="96"/>
      <c r="H78" s="225">
        <v>21.059500119559534</v>
      </c>
      <c r="I78" s="223">
        <v>18.226887770124154</v>
      </c>
      <c r="J78" s="223">
        <v>23.892112468994917</v>
      </c>
    </row>
    <row r="79" spans="1:10" ht="12.75" customHeight="1" x14ac:dyDescent="0.2">
      <c r="A79" s="379" t="s">
        <v>105</v>
      </c>
      <c r="B79" s="379"/>
      <c r="C79" s="379"/>
      <c r="D79" s="379"/>
      <c r="E79" s="379"/>
      <c r="F79" s="145"/>
      <c r="G79" s="145"/>
    </row>
    <row r="80" spans="1:10" x14ac:dyDescent="0.2">
      <c r="A80" s="380" t="s">
        <v>106</v>
      </c>
      <c r="B80" s="380"/>
      <c r="C80" s="380"/>
      <c r="D80" s="380"/>
      <c r="E80" s="380"/>
      <c r="F80" s="143"/>
      <c r="G80" s="143"/>
    </row>
    <row r="81" spans="1:7" x14ac:dyDescent="0.2">
      <c r="A81" s="381" t="s">
        <v>107</v>
      </c>
      <c r="B81" s="381"/>
      <c r="C81" s="381"/>
      <c r="D81" s="381"/>
      <c r="E81" s="381"/>
      <c r="F81" s="144"/>
      <c r="G81" s="144"/>
    </row>
    <row r="82" spans="1:7" x14ac:dyDescent="0.2">
      <c r="A82" s="382" t="s">
        <v>226</v>
      </c>
      <c r="B82" s="382"/>
      <c r="C82" s="382"/>
      <c r="D82" s="382"/>
      <c r="E82" s="382"/>
      <c r="F82" s="145"/>
      <c r="G82" s="145"/>
    </row>
    <row r="83" spans="1:7" ht="12.75" customHeight="1" x14ac:dyDescent="0.2">
      <c r="A83" s="378" t="s">
        <v>62</v>
      </c>
      <c r="B83" s="378"/>
      <c r="C83" s="378"/>
      <c r="D83" s="378"/>
      <c r="E83" s="378"/>
      <c r="F83" s="142"/>
      <c r="G83" s="142"/>
    </row>
    <row r="84" spans="1:7" ht="11.25" customHeight="1" x14ac:dyDescent="0.2">
      <c r="A84" s="352" t="s">
        <v>259</v>
      </c>
      <c r="B84" s="352"/>
      <c r="C84" s="352"/>
      <c r="D84" s="352"/>
      <c r="E84" s="352"/>
      <c r="F84" s="140"/>
      <c r="G84" s="140"/>
    </row>
    <row r="85" spans="1:7" hidden="1" x14ac:dyDescent="0.2">
      <c r="A85" s="67">
        <v>1</v>
      </c>
      <c r="B85" s="67">
        <v>-1</v>
      </c>
      <c r="C85" s="67">
        <v>0</v>
      </c>
    </row>
  </sheetData>
  <mergeCells count="16">
    <mergeCell ref="F5:G5"/>
    <mergeCell ref="A1:E1"/>
    <mergeCell ref="A2:E2"/>
    <mergeCell ref="A3:E3"/>
    <mergeCell ref="I4:J4"/>
    <mergeCell ref="C4:D4"/>
    <mergeCell ref="A4:A5"/>
    <mergeCell ref="H3:J3"/>
    <mergeCell ref="H4:H5"/>
    <mergeCell ref="A83:E83"/>
    <mergeCell ref="A84:E84"/>
    <mergeCell ref="A79:E79"/>
    <mergeCell ref="E4:E5"/>
    <mergeCell ref="A80:E80"/>
    <mergeCell ref="A81:E81"/>
    <mergeCell ref="A82:E82"/>
  </mergeCells>
  <conditionalFormatting sqref="A85:C85 E75:G78 E61:E65 E50:E52 E46:E48 E44:G44 E39:G42 E27:G29 E16:G16 E11:G12 E7 E9:E10 E14:E15 E18:E19 E25:E26 E31:E32 E67:E69 E20:G23 E33:G36 E54:E59 E70:G72">
    <cfRule type="iconSet" priority="3">
      <iconSet iconSet="3Arrows" showValue="0">
        <cfvo type="percent" val="0"/>
        <cfvo type="percent" val="33"/>
        <cfvo type="percent" val="67"/>
      </iconSet>
    </cfRule>
  </conditionalFormatting>
  <conditionalFormatting sqref="F64:G66 F57:G60 F53:G53 F48:G49">
    <cfRule type="iconSet" priority="2">
      <iconSet iconSet="3Arrows" showValue="0">
        <cfvo type="percent" val="0"/>
        <cfvo type="percent" val="33"/>
        <cfvo type="percent" val="67"/>
      </iconSet>
    </cfRule>
  </conditionalFormatting>
  <conditionalFormatting sqref="F5">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colBreaks count="1" manualBreakCount="1">
    <brk id="7" max="1048575"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J87"/>
  <sheetViews>
    <sheetView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B7" sqref="B7:B78"/>
    </sheetView>
  </sheetViews>
  <sheetFormatPr baseColWidth="10" defaultColWidth="11.42578125" defaultRowHeight="15" x14ac:dyDescent="0.25"/>
  <cols>
    <col min="1" max="1" width="42" customWidth="1"/>
    <col min="2" max="4" width="9.28515625" customWidth="1"/>
    <col min="5" max="5" width="19.5703125" customWidth="1"/>
    <col min="6" max="6" width="7.5703125" bestFit="1" customWidth="1"/>
    <col min="7" max="7" width="9.28515625" customWidth="1"/>
    <col min="8" max="10" width="11.42578125" customWidth="1"/>
  </cols>
  <sheetData>
    <row r="1" spans="1:10" x14ac:dyDescent="0.25">
      <c r="A1" s="383" t="s">
        <v>249</v>
      </c>
      <c r="B1" s="383"/>
      <c r="C1" s="383"/>
      <c r="D1" s="383"/>
      <c r="E1" s="383"/>
      <c r="F1" s="270"/>
      <c r="G1" s="270"/>
      <c r="H1" s="10"/>
      <c r="I1" s="10"/>
      <c r="J1" s="10"/>
    </row>
    <row r="2" spans="1:10" x14ac:dyDescent="0.25">
      <c r="A2" s="383" t="s">
        <v>250</v>
      </c>
      <c r="B2" s="383"/>
      <c r="C2" s="383"/>
      <c r="D2" s="383"/>
      <c r="E2" s="383"/>
      <c r="F2" s="270"/>
      <c r="G2" s="270"/>
      <c r="H2" s="10"/>
      <c r="I2" s="10"/>
      <c r="J2" s="10"/>
    </row>
    <row r="3" spans="1:10" ht="15.75" thickBot="1" x14ac:dyDescent="0.3">
      <c r="A3" s="357" t="str">
        <f>+'C3 total'!A3:E3</f>
        <v>II Trimestre 2022</v>
      </c>
      <c r="B3" s="357"/>
      <c r="C3" s="357"/>
      <c r="D3" s="357"/>
      <c r="E3" s="357"/>
      <c r="F3" s="265"/>
      <c r="G3" s="265"/>
      <c r="H3" s="353" t="s">
        <v>229</v>
      </c>
      <c r="I3" s="353"/>
      <c r="J3" s="353"/>
    </row>
    <row r="4" spans="1:10" ht="12.75" customHeight="1" x14ac:dyDescent="0.25">
      <c r="A4" s="368" t="s">
        <v>79</v>
      </c>
      <c r="B4" s="275" t="str">
        <f>+'C3 total'!B4</f>
        <v>II 2022</v>
      </c>
      <c r="C4" s="369" t="s">
        <v>74</v>
      </c>
      <c r="D4" s="369"/>
      <c r="E4" s="370" t="s">
        <v>108</v>
      </c>
      <c r="F4" s="147"/>
      <c r="G4" s="147"/>
      <c r="H4" s="371" t="s">
        <v>227</v>
      </c>
      <c r="I4" s="365" t="s">
        <v>75</v>
      </c>
      <c r="J4" s="366"/>
    </row>
    <row r="5" spans="1:10" ht="15.75" thickBot="1" x14ac:dyDescent="0.3">
      <c r="A5" s="349"/>
      <c r="B5" s="6" t="str">
        <f>+'C3 total'!B5</f>
        <v>Abr - Jun</v>
      </c>
      <c r="C5" s="6" t="s">
        <v>49</v>
      </c>
      <c r="D5" s="6" t="s">
        <v>48</v>
      </c>
      <c r="E5" s="361"/>
      <c r="F5" s="362" t="s">
        <v>200</v>
      </c>
      <c r="G5" s="362"/>
      <c r="H5" s="355"/>
      <c r="I5" s="263" t="s">
        <v>76</v>
      </c>
      <c r="J5" s="263" t="s">
        <v>77</v>
      </c>
    </row>
    <row r="6" spans="1:10" x14ac:dyDescent="0.25">
      <c r="A6" s="70"/>
      <c r="B6" s="10"/>
      <c r="C6" s="10"/>
      <c r="D6" s="10"/>
      <c r="E6" s="10"/>
      <c r="F6" s="39"/>
      <c r="G6" s="39"/>
      <c r="H6" s="10"/>
      <c r="I6" s="10"/>
      <c r="J6" s="10"/>
    </row>
    <row r="7" spans="1:10" x14ac:dyDescent="0.25">
      <c r="A7" s="89" t="s">
        <v>80</v>
      </c>
      <c r="B7" s="90">
        <v>1190930</v>
      </c>
      <c r="C7" s="13">
        <f>B7-H7</f>
        <v>91338</v>
      </c>
      <c r="D7" s="91">
        <f>C7/H7*100</f>
        <v>8.3065355149910154</v>
      </c>
      <c r="E7" s="106">
        <f>IF(B7&lt;I7,-1,IF(B7&gt;J7,1,0))</f>
        <v>1</v>
      </c>
      <c r="F7" s="362"/>
      <c r="G7" s="362"/>
      <c r="H7" s="190">
        <v>1099592</v>
      </c>
      <c r="I7" s="202">
        <v>1030597.1251839714</v>
      </c>
      <c r="J7" s="202">
        <v>1168586.8748160286</v>
      </c>
    </row>
    <row r="8" spans="1:10" x14ac:dyDescent="0.25">
      <c r="A8" s="92"/>
      <c r="B8" s="93" t="s">
        <v>242</v>
      </c>
      <c r="C8" s="94"/>
      <c r="D8" s="95"/>
      <c r="E8" s="107"/>
      <c r="F8" s="93"/>
      <c r="G8" s="96"/>
      <c r="H8" s="41"/>
      <c r="I8" s="212"/>
      <c r="J8" s="212"/>
    </row>
    <row r="9" spans="1:10" x14ac:dyDescent="0.25">
      <c r="A9" s="97" t="s">
        <v>81</v>
      </c>
      <c r="B9" s="98">
        <v>1190930</v>
      </c>
      <c r="C9" s="24">
        <f t="shared" ref="C9:C12" si="0">B9-H9</f>
        <v>91338</v>
      </c>
      <c r="D9" s="99">
        <f t="shared" ref="D9:D12" si="1">C9/H9*100</f>
        <v>8.3065355149910154</v>
      </c>
      <c r="E9" s="107">
        <f>IF(B9&lt;I9,-1,IF(B9&gt;J9,1,0))</f>
        <v>1</v>
      </c>
      <c r="F9" s="166">
        <f>+B9-F10</f>
        <v>0</v>
      </c>
      <c r="G9" s="166">
        <f>+C9-G10</f>
        <v>0</v>
      </c>
      <c r="H9" s="190">
        <v>1099592</v>
      </c>
      <c r="I9" s="202">
        <v>1030597.1251839714</v>
      </c>
      <c r="J9" s="202">
        <v>1168586.8748160286</v>
      </c>
    </row>
    <row r="10" spans="1:10" x14ac:dyDescent="0.25">
      <c r="A10" s="100" t="s">
        <v>82</v>
      </c>
      <c r="B10" s="93">
        <v>1148672</v>
      </c>
      <c r="C10" s="26">
        <f t="shared" si="0"/>
        <v>102500</v>
      </c>
      <c r="D10" s="95">
        <f t="shared" si="1"/>
        <v>9.7976241000523814</v>
      </c>
      <c r="E10" s="107">
        <f>IF(B10&lt;I10,-1,IF(B10&gt;J10,1,0))</f>
        <v>1</v>
      </c>
      <c r="F10" s="93">
        <f>SUM(B10:B12)</f>
        <v>1190930</v>
      </c>
      <c r="G10" s="93">
        <f>SUM(C10:C12)</f>
        <v>91338</v>
      </c>
      <c r="H10" s="41">
        <v>1046172</v>
      </c>
      <c r="I10" s="205">
        <v>978832.49758540909</v>
      </c>
      <c r="J10" s="205">
        <v>1113511.5024145909</v>
      </c>
    </row>
    <row r="11" spans="1:10" x14ac:dyDescent="0.25">
      <c r="A11" s="100" t="s">
        <v>83</v>
      </c>
      <c r="B11" s="93">
        <v>14477</v>
      </c>
      <c r="C11" s="26">
        <f t="shared" si="0"/>
        <v>-14749</v>
      </c>
      <c r="D11" s="95">
        <f t="shared" si="1"/>
        <v>-50.465339081639641</v>
      </c>
      <c r="E11" s="107">
        <f>IF(B11&lt;I11,-1,IF(B11&gt;J11,1,0))</f>
        <v>-1</v>
      </c>
      <c r="F11" s="96"/>
      <c r="G11" s="96"/>
      <c r="H11" s="41">
        <v>29226</v>
      </c>
      <c r="I11" s="205">
        <v>20027.056113570772</v>
      </c>
      <c r="J11" s="205">
        <v>38424.943886429231</v>
      </c>
    </row>
    <row r="12" spans="1:10" x14ac:dyDescent="0.25">
      <c r="A12" s="100" t="s">
        <v>84</v>
      </c>
      <c r="B12" s="93">
        <v>27781</v>
      </c>
      <c r="C12" s="26">
        <f t="shared" si="0"/>
        <v>3587</v>
      </c>
      <c r="D12" s="95">
        <f t="shared" si="1"/>
        <v>14.825989914854922</v>
      </c>
      <c r="E12" s="107">
        <f>IF(B12&lt;I12,-1,IF(B12&gt;J12,1,0))</f>
        <v>0</v>
      </c>
      <c r="F12" s="96"/>
      <c r="G12" s="96"/>
      <c r="H12" s="41">
        <v>24194</v>
      </c>
      <c r="I12" s="205">
        <v>13610.246024766711</v>
      </c>
      <c r="J12" s="205">
        <v>34777.753975233289</v>
      </c>
    </row>
    <row r="13" spans="1:10" x14ac:dyDescent="0.25">
      <c r="A13" s="100"/>
      <c r="B13" s="93" t="s">
        <v>242</v>
      </c>
      <c r="C13" s="94"/>
      <c r="D13" s="95"/>
      <c r="E13" s="107"/>
      <c r="F13" s="96"/>
      <c r="G13" s="96"/>
      <c r="H13" s="41"/>
      <c r="I13" s="212"/>
      <c r="J13" s="212"/>
    </row>
    <row r="14" spans="1:10" x14ac:dyDescent="0.25">
      <c r="A14" s="97" t="s">
        <v>85</v>
      </c>
      <c r="B14" s="98">
        <v>1190930</v>
      </c>
      <c r="C14" s="24">
        <f t="shared" ref="C14:C16" si="2">B14-H14</f>
        <v>91338</v>
      </c>
      <c r="D14" s="99">
        <f t="shared" ref="D14:D16" si="3">C14/H14*100</f>
        <v>8.3065355149910154</v>
      </c>
      <c r="E14" s="107">
        <f>IF(B14&lt;I14,-1,IF(B14&gt;J14,1,0))</f>
        <v>1</v>
      </c>
      <c r="F14" s="166">
        <f>+B14-F15</f>
        <v>0</v>
      </c>
      <c r="G14" s="166">
        <f>+C14-G15</f>
        <v>0</v>
      </c>
      <c r="H14" s="190">
        <v>1099592</v>
      </c>
      <c r="I14" s="202">
        <v>1030597.1251839714</v>
      </c>
      <c r="J14" s="202">
        <v>1168586.8748160286</v>
      </c>
    </row>
    <row r="15" spans="1:10" x14ac:dyDescent="0.25">
      <c r="A15" s="100" t="s">
        <v>23</v>
      </c>
      <c r="B15" s="93">
        <v>210183</v>
      </c>
      <c r="C15" s="26">
        <f t="shared" si="2"/>
        <v>10286</v>
      </c>
      <c r="D15" s="95">
        <f t="shared" si="3"/>
        <v>5.1456500097550242</v>
      </c>
      <c r="E15" s="107">
        <f>IF(B15&lt;I15,-1,IF(B15&gt;J15,1,0))</f>
        <v>0</v>
      </c>
      <c r="F15" s="93">
        <f>SUM(B15:B16)</f>
        <v>1190930</v>
      </c>
      <c r="G15" s="93">
        <f>SUM(C15:C16)</f>
        <v>91338</v>
      </c>
      <c r="H15" s="41">
        <v>199897</v>
      </c>
      <c r="I15" s="205">
        <v>171874.93321441577</v>
      </c>
      <c r="J15" s="205">
        <v>227919.06678558423</v>
      </c>
    </row>
    <row r="16" spans="1:10" x14ac:dyDescent="0.25">
      <c r="A16" s="100" t="s">
        <v>24</v>
      </c>
      <c r="B16" s="93">
        <v>980747</v>
      </c>
      <c r="C16" s="26">
        <f t="shared" si="2"/>
        <v>81052</v>
      </c>
      <c r="D16" s="95">
        <f t="shared" si="3"/>
        <v>9.0088307704277568</v>
      </c>
      <c r="E16" s="107">
        <f>IF(B16&lt;I16,-1,IF(B16&gt;J16,1,0))</f>
        <v>1</v>
      </c>
      <c r="F16" s="96"/>
      <c r="G16" s="96"/>
      <c r="H16" s="41">
        <v>899695</v>
      </c>
      <c r="I16" s="205">
        <v>839602.0225376751</v>
      </c>
      <c r="J16" s="205">
        <v>959787.9774623249</v>
      </c>
    </row>
    <row r="17" spans="1:10" x14ac:dyDescent="0.25">
      <c r="A17" s="100"/>
      <c r="B17" s="93" t="s">
        <v>242</v>
      </c>
      <c r="C17" s="94"/>
      <c r="D17" s="95"/>
      <c r="E17" s="107"/>
      <c r="F17" s="96"/>
      <c r="G17" s="96"/>
      <c r="H17" s="41"/>
      <c r="I17" s="212"/>
      <c r="J17" s="212"/>
    </row>
    <row r="18" spans="1:10" x14ac:dyDescent="0.25">
      <c r="A18" s="101" t="s">
        <v>121</v>
      </c>
      <c r="B18" s="98">
        <v>1190930</v>
      </c>
      <c r="C18" s="24">
        <f t="shared" ref="C18:C23" si="4">B18-H18</f>
        <v>91338</v>
      </c>
      <c r="D18" s="99">
        <f t="shared" ref="D18:D23" si="5">C18/H18*100</f>
        <v>8.3065355149910154</v>
      </c>
      <c r="E18" s="107">
        <f t="shared" ref="E18:E22" si="6">IF(B18&lt;I18,-1,IF(B18&gt;J18,1,0))</f>
        <v>1</v>
      </c>
      <c r="F18" s="166">
        <f>+B18-F19</f>
        <v>0</v>
      </c>
      <c r="G18" s="166">
        <f>+C18-G19</f>
        <v>0</v>
      </c>
      <c r="H18" s="190">
        <v>1099592</v>
      </c>
      <c r="I18" s="202">
        <v>1030597.1251839714</v>
      </c>
      <c r="J18" s="202">
        <v>1168586.8748160286</v>
      </c>
    </row>
    <row r="19" spans="1:10" x14ac:dyDescent="0.25">
      <c r="A19" s="100" t="s">
        <v>86</v>
      </c>
      <c r="B19" s="93">
        <v>37833</v>
      </c>
      <c r="C19" s="26">
        <f t="shared" si="4"/>
        <v>-6874</v>
      </c>
      <c r="D19" s="95">
        <f t="shared" si="5"/>
        <v>-15.375668239872949</v>
      </c>
      <c r="E19" s="107">
        <f t="shared" si="6"/>
        <v>0</v>
      </c>
      <c r="F19" s="93">
        <f>SUM(B19:B23)</f>
        <v>1190930</v>
      </c>
      <c r="G19" s="93">
        <f>SUM(C19:C23)</f>
        <v>91338</v>
      </c>
      <c r="H19" s="41">
        <v>44707</v>
      </c>
      <c r="I19" s="205">
        <v>32335.722687481546</v>
      </c>
      <c r="J19" s="205">
        <v>57078.277312518454</v>
      </c>
    </row>
    <row r="20" spans="1:10" x14ac:dyDescent="0.25">
      <c r="A20" s="100" t="s">
        <v>87</v>
      </c>
      <c r="B20" s="93">
        <v>147303</v>
      </c>
      <c r="C20" s="26">
        <f t="shared" si="4"/>
        <v>-44510</v>
      </c>
      <c r="D20" s="95">
        <f t="shared" si="5"/>
        <v>-23.204892264862131</v>
      </c>
      <c r="E20" s="107">
        <f t="shared" si="6"/>
        <v>-1</v>
      </c>
      <c r="F20" s="96"/>
      <c r="G20" s="96"/>
      <c r="H20" s="41">
        <v>191813</v>
      </c>
      <c r="I20" s="205">
        <v>158715.14910314124</v>
      </c>
      <c r="J20" s="205">
        <v>224910.85089685876</v>
      </c>
    </row>
    <row r="21" spans="1:10" x14ac:dyDescent="0.25">
      <c r="A21" s="100" t="s">
        <v>88</v>
      </c>
      <c r="B21" s="93">
        <v>742067</v>
      </c>
      <c r="C21" s="26">
        <f t="shared" si="4"/>
        <v>99892</v>
      </c>
      <c r="D21" s="95">
        <f t="shared" si="5"/>
        <v>15.555261416280608</v>
      </c>
      <c r="E21" s="107">
        <f t="shared" si="6"/>
        <v>1</v>
      </c>
      <c r="F21" s="96"/>
      <c r="G21" s="96"/>
      <c r="H21" s="41">
        <v>642175</v>
      </c>
      <c r="I21" s="205">
        <v>590022.50138838007</v>
      </c>
      <c r="J21" s="205">
        <v>694327.49861161993</v>
      </c>
    </row>
    <row r="22" spans="1:10" x14ac:dyDescent="0.25">
      <c r="A22" s="100" t="s">
        <v>89</v>
      </c>
      <c r="B22" s="93">
        <v>263005</v>
      </c>
      <c r="C22" s="26">
        <f t="shared" si="4"/>
        <v>44366</v>
      </c>
      <c r="D22" s="95">
        <f t="shared" si="5"/>
        <v>20.291896688148043</v>
      </c>
      <c r="E22" s="107">
        <f t="shared" si="6"/>
        <v>1</v>
      </c>
      <c r="F22" s="96"/>
      <c r="G22" s="96"/>
      <c r="H22" s="41">
        <v>218639</v>
      </c>
      <c r="I22" s="205">
        <v>181351.18220211979</v>
      </c>
      <c r="J22" s="205">
        <v>255926.81779788021</v>
      </c>
    </row>
    <row r="23" spans="1:10" x14ac:dyDescent="0.25">
      <c r="A23" s="100" t="s">
        <v>10</v>
      </c>
      <c r="B23" s="93">
        <v>722</v>
      </c>
      <c r="C23" s="26">
        <f t="shared" si="4"/>
        <v>-1536</v>
      </c>
      <c r="D23" s="95">
        <f t="shared" si="5"/>
        <v>-68.02480070859167</v>
      </c>
      <c r="E23" s="107">
        <v>0</v>
      </c>
      <c r="F23" s="96"/>
      <c r="G23" s="96"/>
      <c r="H23" s="41">
        <v>2258</v>
      </c>
      <c r="I23" s="205" t="s">
        <v>164</v>
      </c>
      <c r="J23" s="205" t="s">
        <v>164</v>
      </c>
    </row>
    <row r="24" spans="1:10" x14ac:dyDescent="0.25">
      <c r="A24" s="100"/>
      <c r="B24" s="93" t="s">
        <v>242</v>
      </c>
      <c r="C24" s="94"/>
      <c r="D24" s="95"/>
      <c r="E24" s="107"/>
      <c r="F24" s="96"/>
      <c r="G24" s="96"/>
      <c r="H24" s="41"/>
      <c r="I24" s="216"/>
      <c r="J24" s="216"/>
    </row>
    <row r="25" spans="1:10" x14ac:dyDescent="0.25">
      <c r="A25" s="101" t="s">
        <v>90</v>
      </c>
      <c r="B25" s="98">
        <v>1190930</v>
      </c>
      <c r="C25" s="24">
        <f t="shared" ref="C25:C29" si="7">B25-H25</f>
        <v>91338</v>
      </c>
      <c r="D25" s="99">
        <f t="shared" ref="D25:D29" si="8">C25/H25*100</f>
        <v>8.3065355149910154</v>
      </c>
      <c r="E25" s="107">
        <f>IF(B25&lt;I25,-1,IF(B25&gt;J25,1,0))</f>
        <v>1</v>
      </c>
      <c r="F25" s="166">
        <f>+B25-F26</f>
        <v>0</v>
      </c>
      <c r="G25" s="166">
        <f>+C25-G26</f>
        <v>0</v>
      </c>
      <c r="H25" s="190">
        <v>1099592</v>
      </c>
      <c r="I25" s="202">
        <v>1030597.1251839714</v>
      </c>
      <c r="J25" s="202">
        <v>1168586.8748160286</v>
      </c>
    </row>
    <row r="26" spans="1:10" x14ac:dyDescent="0.25">
      <c r="A26" s="100" t="s">
        <v>66</v>
      </c>
      <c r="B26" s="93">
        <v>226942</v>
      </c>
      <c r="C26" s="26">
        <f t="shared" si="7"/>
        <v>35270</v>
      </c>
      <c r="D26" s="95">
        <f t="shared" si="8"/>
        <v>18.401227096289492</v>
      </c>
      <c r="E26" s="107">
        <f>IF(B26&lt;I26,-1,IF(B26&gt;J26,1,0))</f>
        <v>1</v>
      </c>
      <c r="F26" s="93">
        <f>SUM(B26:B29)</f>
        <v>1190930</v>
      </c>
      <c r="G26" s="93">
        <f>SUM(C26:C29)</f>
        <v>91338</v>
      </c>
      <c r="H26" s="41">
        <v>191672</v>
      </c>
      <c r="I26" s="205">
        <v>164652.70057434507</v>
      </c>
      <c r="J26" s="205">
        <v>218691.29942565493</v>
      </c>
    </row>
    <row r="27" spans="1:10" x14ac:dyDescent="0.25">
      <c r="A27" s="100" t="s">
        <v>38</v>
      </c>
      <c r="B27" s="93">
        <v>163463</v>
      </c>
      <c r="C27" s="26">
        <f t="shared" si="7"/>
        <v>20763</v>
      </c>
      <c r="D27" s="95">
        <f t="shared" si="8"/>
        <v>14.55010511562719</v>
      </c>
      <c r="E27" s="107">
        <f>IF(B27&lt;I27,-1,IF(B27&gt;J27,1,0))</f>
        <v>0</v>
      </c>
      <c r="F27" s="96"/>
      <c r="G27" s="96"/>
      <c r="H27" s="87">
        <v>142700</v>
      </c>
      <c r="I27" s="205">
        <v>121407.38050062845</v>
      </c>
      <c r="J27" s="205">
        <v>163992.61949937156</v>
      </c>
    </row>
    <row r="28" spans="1:10" x14ac:dyDescent="0.25">
      <c r="A28" s="100" t="s">
        <v>4</v>
      </c>
      <c r="B28" s="93">
        <v>168709</v>
      </c>
      <c r="C28" s="26">
        <f t="shared" si="7"/>
        <v>48906</v>
      </c>
      <c r="D28" s="95">
        <f t="shared" si="8"/>
        <v>40.822016143168369</v>
      </c>
      <c r="E28" s="107">
        <f>IF(B28&lt;I28,-1,IF(B28&gt;J28,1,0))</f>
        <v>1</v>
      </c>
      <c r="F28" s="96"/>
      <c r="G28" s="96"/>
      <c r="H28" s="41">
        <v>119803</v>
      </c>
      <c r="I28" s="205">
        <v>98749.411204739852</v>
      </c>
      <c r="J28" s="205">
        <v>140856.58879526015</v>
      </c>
    </row>
    <row r="29" spans="1:10" x14ac:dyDescent="0.25">
      <c r="A29" s="100" t="s">
        <v>122</v>
      </c>
      <c r="B29" s="93">
        <v>631816</v>
      </c>
      <c r="C29" s="26">
        <f t="shared" si="7"/>
        <v>-13601</v>
      </c>
      <c r="D29" s="95">
        <f t="shared" si="8"/>
        <v>-2.107319763811613</v>
      </c>
      <c r="E29" s="107">
        <f>IF(B29&lt;I29,-1,IF(B29&gt;J29,1,0))</f>
        <v>0</v>
      </c>
      <c r="F29" s="96"/>
      <c r="G29" s="96"/>
      <c r="H29" s="41">
        <v>645417</v>
      </c>
      <c r="I29" s="205">
        <v>586668.21126983059</v>
      </c>
      <c r="J29" s="205">
        <v>704165.78873016941</v>
      </c>
    </row>
    <row r="30" spans="1:10" x14ac:dyDescent="0.25">
      <c r="A30" s="100"/>
      <c r="B30" s="93" t="s">
        <v>242</v>
      </c>
      <c r="C30" s="94"/>
      <c r="D30" s="95"/>
      <c r="E30" s="107"/>
      <c r="F30" s="96"/>
      <c r="G30" s="96"/>
      <c r="H30" s="41"/>
      <c r="I30" s="212"/>
      <c r="J30" s="212"/>
    </row>
    <row r="31" spans="1:10" x14ac:dyDescent="0.25">
      <c r="A31" s="23" t="s">
        <v>123</v>
      </c>
      <c r="B31" s="98">
        <v>1190930</v>
      </c>
      <c r="C31" s="24">
        <f t="shared" ref="C31:C36" si="9">B31-H31</f>
        <v>91338</v>
      </c>
      <c r="D31" s="99">
        <f t="shared" ref="D31:D36" si="10">C31/H31*100</f>
        <v>8.3065355149910154</v>
      </c>
      <c r="E31" s="107">
        <f t="shared" ref="E31:E35" si="11">IF(B31&lt;I31,-1,IF(B31&gt;J31,1,0))</f>
        <v>1</v>
      </c>
      <c r="F31" s="166">
        <f>+B31-F32</f>
        <v>0</v>
      </c>
      <c r="G31" s="166">
        <f>+C31-G32</f>
        <v>0</v>
      </c>
      <c r="H31" s="190">
        <v>1099592</v>
      </c>
      <c r="I31" s="202">
        <v>1030597.1251839714</v>
      </c>
      <c r="J31" s="202">
        <v>1168586.8748160286</v>
      </c>
    </row>
    <row r="32" spans="1:10" x14ac:dyDescent="0.25">
      <c r="A32" s="25" t="s">
        <v>91</v>
      </c>
      <c r="B32" s="93">
        <v>142807</v>
      </c>
      <c r="C32" s="26">
        <f t="shared" si="9"/>
        <v>-15101</v>
      </c>
      <c r="D32" s="95">
        <f t="shared" si="10"/>
        <v>-9.5631633609443476</v>
      </c>
      <c r="E32" s="107">
        <f t="shared" si="11"/>
        <v>0</v>
      </c>
      <c r="F32" s="93">
        <f>SUM(B32:B36)</f>
        <v>1190930</v>
      </c>
      <c r="G32" s="93">
        <f>SUM(C32:C36)</f>
        <v>91338</v>
      </c>
      <c r="H32" s="41">
        <v>157908</v>
      </c>
      <c r="I32" s="205">
        <v>132181.52996884062</v>
      </c>
      <c r="J32" s="205">
        <v>183634.47003115938</v>
      </c>
    </row>
    <row r="33" spans="1:10" x14ac:dyDescent="0.25">
      <c r="A33" s="25" t="s">
        <v>92</v>
      </c>
      <c r="B33" s="93">
        <v>585700</v>
      </c>
      <c r="C33" s="26">
        <f t="shared" si="9"/>
        <v>93427</v>
      </c>
      <c r="D33" s="95">
        <f t="shared" si="10"/>
        <v>18.978696780038717</v>
      </c>
      <c r="E33" s="107">
        <f t="shared" si="11"/>
        <v>1</v>
      </c>
      <c r="F33" s="96"/>
      <c r="G33" s="96"/>
      <c r="H33" s="41">
        <v>492273</v>
      </c>
      <c r="I33" s="205">
        <v>448233.54794891947</v>
      </c>
      <c r="J33" s="205">
        <v>536312.45205108053</v>
      </c>
    </row>
    <row r="34" spans="1:10" x14ac:dyDescent="0.25">
      <c r="A34" s="25" t="s">
        <v>93</v>
      </c>
      <c r="B34" s="93">
        <v>247048</v>
      </c>
      <c r="C34" s="26">
        <f t="shared" si="9"/>
        <v>-2520</v>
      </c>
      <c r="D34" s="95">
        <f t="shared" si="10"/>
        <v>-1.0097448390819335</v>
      </c>
      <c r="E34" s="107">
        <f t="shared" si="11"/>
        <v>0</v>
      </c>
      <c r="F34" s="96"/>
      <c r="G34" s="96"/>
      <c r="H34" s="41">
        <v>249568</v>
      </c>
      <c r="I34" s="205">
        <v>216379.92001735882</v>
      </c>
      <c r="J34" s="205">
        <v>282756.07998264115</v>
      </c>
    </row>
    <row r="35" spans="1:10" x14ac:dyDescent="0.25">
      <c r="A35" s="25" t="s">
        <v>94</v>
      </c>
      <c r="B35" s="93">
        <v>96692</v>
      </c>
      <c r="C35" s="26">
        <f t="shared" si="9"/>
        <v>11421</v>
      </c>
      <c r="D35" s="95">
        <f t="shared" si="10"/>
        <v>13.393768104044751</v>
      </c>
      <c r="E35" s="107">
        <f t="shared" si="11"/>
        <v>0</v>
      </c>
      <c r="F35" s="96"/>
      <c r="G35" s="96"/>
      <c r="H35" s="41">
        <v>85271</v>
      </c>
      <c r="I35" s="205">
        <v>68770.19437600323</v>
      </c>
      <c r="J35" s="205">
        <v>101771.80562399677</v>
      </c>
    </row>
    <row r="36" spans="1:10" x14ac:dyDescent="0.25">
      <c r="A36" s="25" t="s">
        <v>10</v>
      </c>
      <c r="B36" s="93">
        <v>118683</v>
      </c>
      <c r="C36" s="26">
        <f t="shared" si="9"/>
        <v>4111</v>
      </c>
      <c r="D36" s="95">
        <f t="shared" si="10"/>
        <v>3.5881367175226062</v>
      </c>
      <c r="E36" s="107">
        <v>0</v>
      </c>
      <c r="F36" s="96"/>
      <c r="G36" s="96"/>
      <c r="H36" s="41">
        <v>114572</v>
      </c>
      <c r="I36" s="205">
        <v>87920.1837119228</v>
      </c>
      <c r="J36" s="205">
        <v>141223.81628807721</v>
      </c>
    </row>
    <row r="37" spans="1:10" x14ac:dyDescent="0.25">
      <c r="A37" s="25"/>
      <c r="B37" s="93" t="s">
        <v>242</v>
      </c>
      <c r="C37" s="41"/>
      <c r="D37" s="95"/>
      <c r="E37" s="107"/>
      <c r="F37" s="96"/>
      <c r="G37" s="96"/>
      <c r="H37" s="10"/>
      <c r="I37" s="22"/>
      <c r="J37" s="22"/>
    </row>
    <row r="38" spans="1:10" x14ac:dyDescent="0.25">
      <c r="A38" s="23" t="s">
        <v>95</v>
      </c>
      <c r="B38" s="93" t="s">
        <v>242</v>
      </c>
      <c r="C38" s="41"/>
      <c r="D38" s="95"/>
      <c r="E38" s="107"/>
      <c r="F38" s="96"/>
      <c r="G38" s="96"/>
      <c r="H38" s="10"/>
      <c r="I38" s="22"/>
      <c r="J38" s="22"/>
    </row>
    <row r="39" spans="1:10" x14ac:dyDescent="0.25">
      <c r="A39" s="25" t="s">
        <v>51</v>
      </c>
      <c r="B39" s="102">
        <v>82.351355663221184</v>
      </c>
      <c r="C39" s="103">
        <f t="shared" ref="C39:C42" si="12">B39-H39</f>
        <v>0.53055303824754674</v>
      </c>
      <c r="D39" s="103">
        <f t="shared" ref="D39:D42" si="13">C39/H39*100</f>
        <v>0.64843294275581875</v>
      </c>
      <c r="E39" s="107">
        <f>IF(B39&lt;I39,-1,IF(B39&gt;J39,1,0))</f>
        <v>0</v>
      </c>
      <c r="F39" s="96"/>
      <c r="G39" s="96"/>
      <c r="H39" s="42">
        <v>81.820802624973638</v>
      </c>
      <c r="I39" s="63">
        <v>79.609474558539418</v>
      </c>
      <c r="J39" s="63">
        <v>84.032130691407843</v>
      </c>
    </row>
    <row r="40" spans="1:10" x14ac:dyDescent="0.25">
      <c r="A40" s="25" t="s">
        <v>73</v>
      </c>
      <c r="B40" s="102">
        <v>5.2164274978378247</v>
      </c>
      <c r="C40" s="103">
        <f t="shared" si="12"/>
        <v>-5.3725909744682676</v>
      </c>
      <c r="D40" s="103">
        <f t="shared" si="13"/>
        <v>-50.737384097680362</v>
      </c>
      <c r="E40" s="107">
        <f>IF(B40&lt;I40,-1,IF(B40&gt;J40,1,0))</f>
        <v>-1</v>
      </c>
      <c r="F40" s="96"/>
      <c r="G40" s="96"/>
      <c r="H40" s="66">
        <v>10.589018472306092</v>
      </c>
      <c r="I40" s="63">
        <v>8.828764938201072</v>
      </c>
      <c r="J40" s="63">
        <v>12.349272006411111</v>
      </c>
    </row>
    <row r="41" spans="1:10" ht="24.75" customHeight="1" x14ac:dyDescent="0.25">
      <c r="A41" s="25" t="s">
        <v>96</v>
      </c>
      <c r="B41" s="102">
        <v>7.9344713795101303</v>
      </c>
      <c r="C41" s="103">
        <f t="shared" si="12"/>
        <v>-0.18435814998808375</v>
      </c>
      <c r="D41" s="103">
        <f t="shared" si="13"/>
        <v>-2.2707478869737772</v>
      </c>
      <c r="E41" s="107">
        <f>IF(B41&lt;I41,-1,IF(B41&gt;J41,1,0))</f>
        <v>0</v>
      </c>
      <c r="F41" s="96"/>
      <c r="G41" s="96"/>
      <c r="H41" s="314">
        <v>8.118829529498214</v>
      </c>
      <c r="I41" s="315">
        <v>6.6057687011866113</v>
      </c>
      <c r="J41" s="315">
        <v>9.6318903578098176</v>
      </c>
    </row>
    <row r="42" spans="1:10" x14ac:dyDescent="0.25">
      <c r="A42" s="25" t="s">
        <v>97</v>
      </c>
      <c r="B42" s="102">
        <v>22.08400157859824</v>
      </c>
      <c r="C42" s="103">
        <f t="shared" si="12"/>
        <v>2.2003538256134973</v>
      </c>
      <c r="D42" s="103">
        <f t="shared" si="13"/>
        <v>11.066147685518123</v>
      </c>
      <c r="E42" s="107">
        <f>IF(B42&lt;I42,-1,IF(B42&gt;J42,1,0))</f>
        <v>0</v>
      </c>
      <c r="F42" s="96"/>
      <c r="G42" s="96"/>
      <c r="H42" s="42">
        <v>19.883647752984743</v>
      </c>
      <c r="I42" s="63">
        <v>16.938414670463867</v>
      </c>
      <c r="J42" s="63">
        <v>22.828880835505618</v>
      </c>
    </row>
    <row r="43" spans="1:10" x14ac:dyDescent="0.25">
      <c r="A43" s="25"/>
      <c r="B43" s="93" t="s">
        <v>242</v>
      </c>
      <c r="C43" s="41"/>
      <c r="D43" s="95"/>
      <c r="E43" s="107"/>
      <c r="F43" s="96"/>
      <c r="G43" s="96"/>
      <c r="H43" s="42"/>
      <c r="I43" s="22"/>
      <c r="J43" s="22"/>
    </row>
    <row r="44" spans="1:10" x14ac:dyDescent="0.25">
      <c r="A44" s="89" t="s">
        <v>98</v>
      </c>
      <c r="B44" s="90">
        <v>393405</v>
      </c>
      <c r="C44" s="13">
        <f>B44-H44</f>
        <v>47150</v>
      </c>
      <c r="D44" s="91">
        <f>C44/H44*100</f>
        <v>13.617131882572092</v>
      </c>
      <c r="E44" s="106">
        <f>IF(B44&lt;I44,-1,IF(B44&gt;J44,1,0))</f>
        <v>1</v>
      </c>
      <c r="F44" s="15"/>
      <c r="G44" s="15"/>
      <c r="H44" s="190">
        <v>346255</v>
      </c>
      <c r="I44" s="284">
        <v>309401.85891783924</v>
      </c>
      <c r="J44" s="202">
        <v>383108.14108216076</v>
      </c>
    </row>
    <row r="45" spans="1:10" x14ac:dyDescent="0.25">
      <c r="A45" s="92"/>
      <c r="B45" s="93" t="s">
        <v>242</v>
      </c>
      <c r="C45" s="94"/>
      <c r="D45" s="95"/>
      <c r="E45" s="107"/>
      <c r="F45" s="96"/>
      <c r="G45" s="96"/>
      <c r="H45" s="41"/>
      <c r="I45" s="212"/>
      <c r="J45" s="212"/>
    </row>
    <row r="46" spans="1:10" x14ac:dyDescent="0.25">
      <c r="A46" s="101" t="s">
        <v>99</v>
      </c>
      <c r="B46" s="98">
        <v>393405</v>
      </c>
      <c r="C46" s="24">
        <f t="shared" ref="C46:C48" si="14">B46-H46</f>
        <v>47150</v>
      </c>
      <c r="D46" s="99">
        <f t="shared" ref="D46:D48" si="15">C46/H46*100</f>
        <v>13.617131882572092</v>
      </c>
      <c r="E46" s="107">
        <f>IF(B46&lt;I46,-1,IF(B46&gt;J46,1,0))</f>
        <v>1</v>
      </c>
      <c r="F46" s="166">
        <f>+B46-F47</f>
        <v>0</v>
      </c>
      <c r="G46" s="166">
        <f>+C46-G47</f>
        <v>0</v>
      </c>
      <c r="H46" s="190">
        <v>346255</v>
      </c>
      <c r="I46" s="284">
        <v>309401.85891783924</v>
      </c>
      <c r="J46" s="202">
        <v>383108.14108216076</v>
      </c>
    </row>
    <row r="47" spans="1:10" x14ac:dyDescent="0.25">
      <c r="A47" s="100" t="s">
        <v>100</v>
      </c>
      <c r="B47" s="93">
        <v>33051</v>
      </c>
      <c r="C47" s="26">
        <f t="shared" si="14"/>
        <v>3512</v>
      </c>
      <c r="D47" s="95">
        <f t="shared" si="15"/>
        <v>11.889366600088019</v>
      </c>
      <c r="E47" s="107">
        <f>IF(B47&lt;I47,-1,IF(B47&gt;J47,1,0))</f>
        <v>0</v>
      </c>
      <c r="F47" s="93">
        <f>SUM(B47:B48)</f>
        <v>393405</v>
      </c>
      <c r="G47" s="93">
        <f>SUM(C47:C48)</f>
        <v>47150</v>
      </c>
      <c r="H47" s="41">
        <v>29539</v>
      </c>
      <c r="I47" s="205">
        <v>18892.022843136845</v>
      </c>
      <c r="J47" s="205">
        <v>40185.977156863155</v>
      </c>
    </row>
    <row r="48" spans="1:10" s="261" customFormat="1" ht="11.25" x14ac:dyDescent="0.2">
      <c r="A48" s="100" t="s">
        <v>101</v>
      </c>
      <c r="B48" s="93">
        <v>360354</v>
      </c>
      <c r="C48" s="26">
        <f t="shared" si="14"/>
        <v>43638</v>
      </c>
      <c r="D48" s="126">
        <f t="shared" si="15"/>
        <v>13.778274542492328</v>
      </c>
      <c r="E48" s="127">
        <f>IF(B48&lt;I48,-1,IF(B48&gt;J48,1,0))</f>
        <v>1</v>
      </c>
      <c r="F48" s="21"/>
      <c r="G48" s="21"/>
      <c r="H48" s="87">
        <v>316716</v>
      </c>
      <c r="I48" s="205">
        <v>283550.37698264507</v>
      </c>
      <c r="J48" s="205">
        <v>349881.62301735493</v>
      </c>
    </row>
    <row r="49" spans="1:10" x14ac:dyDescent="0.25">
      <c r="A49" s="100"/>
      <c r="B49" s="93" t="s">
        <v>242</v>
      </c>
      <c r="C49" s="94"/>
      <c r="D49" s="95"/>
      <c r="E49" s="107"/>
      <c r="F49" s="96"/>
      <c r="G49" s="96"/>
      <c r="H49" s="87"/>
      <c r="I49" s="217"/>
      <c r="J49" s="217"/>
    </row>
    <row r="50" spans="1:10" x14ac:dyDescent="0.25">
      <c r="A50" s="101" t="s">
        <v>102</v>
      </c>
      <c r="B50" s="98">
        <v>393405</v>
      </c>
      <c r="C50" s="24">
        <f t="shared" ref="C50:C52" si="16">B50-H50</f>
        <v>47150</v>
      </c>
      <c r="D50" s="99">
        <f t="shared" ref="D50:D52" si="17">C50/H50*100</f>
        <v>13.617131882572092</v>
      </c>
      <c r="E50" s="107">
        <f>IF(B50&lt;I50,-1,IF(B50&gt;J50,1,0))</f>
        <v>1</v>
      </c>
      <c r="F50" s="96"/>
      <c r="G50" s="96"/>
      <c r="H50" s="190">
        <v>346255</v>
      </c>
      <c r="I50" s="284">
        <v>309401.85891783924</v>
      </c>
      <c r="J50" s="202">
        <v>383108.14108216076</v>
      </c>
    </row>
    <row r="51" spans="1:10" x14ac:dyDescent="0.25">
      <c r="A51" s="100" t="s">
        <v>23</v>
      </c>
      <c r="B51" s="93">
        <v>232335</v>
      </c>
      <c r="C51" s="26">
        <f t="shared" si="16"/>
        <v>43295</v>
      </c>
      <c r="D51" s="95">
        <f t="shared" si="17"/>
        <v>22.90256030469742</v>
      </c>
      <c r="E51" s="107">
        <f>IF(B51&lt;I51,-1,IF(B51&gt;J51,1,0))</f>
        <v>1</v>
      </c>
      <c r="F51" s="166">
        <f>+B50-F52</f>
        <v>0</v>
      </c>
      <c r="G51" s="166">
        <f>+C50-G52</f>
        <v>0</v>
      </c>
      <c r="H51" s="87">
        <v>189040</v>
      </c>
      <c r="I51" s="205">
        <v>166282.31562213672</v>
      </c>
      <c r="J51" s="205">
        <v>211797.68437786328</v>
      </c>
    </row>
    <row r="52" spans="1:10" x14ac:dyDescent="0.25">
      <c r="A52" s="100" t="s">
        <v>24</v>
      </c>
      <c r="B52" s="93">
        <v>161070</v>
      </c>
      <c r="C52" s="26">
        <f t="shared" si="16"/>
        <v>3855</v>
      </c>
      <c r="D52" s="95">
        <f t="shared" si="17"/>
        <v>2.452056101517031</v>
      </c>
      <c r="E52" s="107">
        <f>IF(B52&lt;I52,-1,IF(B52&gt;J52,1,0))</f>
        <v>0</v>
      </c>
      <c r="F52" s="93">
        <f>SUM(B51:B52)</f>
        <v>393405</v>
      </c>
      <c r="G52" s="93">
        <f>SUM(C51:C52)</f>
        <v>47150</v>
      </c>
      <c r="H52" s="87">
        <v>157215</v>
      </c>
      <c r="I52" s="205">
        <v>132223.13545877504</v>
      </c>
      <c r="J52" s="205">
        <v>182206.86454122496</v>
      </c>
    </row>
    <row r="53" spans="1:10" x14ac:dyDescent="0.25">
      <c r="A53" s="100"/>
      <c r="B53" s="93" t="s">
        <v>242</v>
      </c>
      <c r="C53" s="94"/>
      <c r="D53" s="95"/>
      <c r="E53" s="107"/>
      <c r="F53" s="96"/>
      <c r="G53" s="96"/>
      <c r="H53" s="87"/>
      <c r="I53" s="217"/>
      <c r="J53" s="217"/>
    </row>
    <row r="54" spans="1:10" x14ac:dyDescent="0.25">
      <c r="A54" s="101" t="s">
        <v>124</v>
      </c>
      <c r="B54" s="98">
        <v>393405</v>
      </c>
      <c r="C54" s="24">
        <f t="shared" ref="C54:C59" si="18">B54-H54</f>
        <v>47150</v>
      </c>
      <c r="D54" s="99">
        <f t="shared" ref="D54:D59" si="19">C54/H54*100</f>
        <v>13.617131882572092</v>
      </c>
      <c r="E54" s="107">
        <f t="shared" ref="E54:E58" si="20">IF(B54&lt;I54,-1,IF(B54&gt;J54,1,0))</f>
        <v>1</v>
      </c>
      <c r="F54" s="96"/>
      <c r="G54" s="96"/>
      <c r="H54" s="190">
        <v>346255</v>
      </c>
      <c r="I54" s="284">
        <v>309401.85891783924</v>
      </c>
      <c r="J54" s="202">
        <v>383108.14108216076</v>
      </c>
    </row>
    <row r="55" spans="1:10" x14ac:dyDescent="0.25">
      <c r="A55" s="100" t="s">
        <v>86</v>
      </c>
      <c r="B55" s="93">
        <v>31061</v>
      </c>
      <c r="C55" s="26">
        <f t="shared" si="18"/>
        <v>-12091</v>
      </c>
      <c r="D55" s="95">
        <f t="shared" si="19"/>
        <v>-28.019558769002593</v>
      </c>
      <c r="E55" s="107">
        <f t="shared" si="20"/>
        <v>-1</v>
      </c>
      <c r="F55" s="166">
        <f>+B54-F56</f>
        <v>0</v>
      </c>
      <c r="G55" s="166">
        <f>+C54-G56</f>
        <v>0</v>
      </c>
      <c r="H55" s="87">
        <v>43152</v>
      </c>
      <c r="I55" s="205">
        <v>32089.416115743661</v>
      </c>
      <c r="J55" s="205">
        <v>54214.583884256339</v>
      </c>
    </row>
    <row r="56" spans="1:10" s="261" customFormat="1" ht="11.25" x14ac:dyDescent="0.2">
      <c r="A56" s="100" t="s">
        <v>87</v>
      </c>
      <c r="B56" s="93">
        <v>164493</v>
      </c>
      <c r="C56" s="26">
        <f t="shared" si="18"/>
        <v>18777</v>
      </c>
      <c r="D56" s="126">
        <f t="shared" si="19"/>
        <v>12.886024870295643</v>
      </c>
      <c r="E56" s="127">
        <f t="shared" si="20"/>
        <v>0</v>
      </c>
      <c r="F56" s="93">
        <f>SUM(B55:B59)</f>
        <v>393405</v>
      </c>
      <c r="G56" s="93">
        <f>SUM(C55:C59)</f>
        <v>47150</v>
      </c>
      <c r="H56" s="87">
        <v>145716</v>
      </c>
      <c r="I56" s="205">
        <v>125250.84906017607</v>
      </c>
      <c r="J56" s="205">
        <v>166181.15093982391</v>
      </c>
    </row>
    <row r="57" spans="1:10" x14ac:dyDescent="0.25">
      <c r="A57" s="100" t="s">
        <v>88</v>
      </c>
      <c r="B57" s="93">
        <v>85043</v>
      </c>
      <c r="C57" s="26">
        <f t="shared" si="18"/>
        <v>1271</v>
      </c>
      <c r="D57" s="95">
        <f t="shared" si="19"/>
        <v>1.5172133887217685</v>
      </c>
      <c r="E57" s="107">
        <f t="shared" si="20"/>
        <v>0</v>
      </c>
      <c r="F57" s="96"/>
      <c r="G57" s="96"/>
      <c r="H57" s="87">
        <v>83772</v>
      </c>
      <c r="I57" s="205">
        <v>67524.515422602737</v>
      </c>
      <c r="J57" s="205">
        <v>100019.48457739726</v>
      </c>
    </row>
    <row r="58" spans="1:10" x14ac:dyDescent="0.25">
      <c r="A58" s="100" t="s">
        <v>89</v>
      </c>
      <c r="B58" s="93">
        <v>111771</v>
      </c>
      <c r="C58" s="26">
        <f t="shared" si="18"/>
        <v>38233</v>
      </c>
      <c r="D58" s="95">
        <f t="shared" si="19"/>
        <v>51.99080747368707</v>
      </c>
      <c r="E58" s="107">
        <f t="shared" si="20"/>
        <v>1</v>
      </c>
      <c r="F58" s="96"/>
      <c r="G58" s="96"/>
      <c r="H58" s="87">
        <v>73538</v>
      </c>
      <c r="I58" s="205">
        <v>58599.135768980253</v>
      </c>
      <c r="J58" s="205">
        <v>88476.864231019747</v>
      </c>
    </row>
    <row r="59" spans="1:10" x14ac:dyDescent="0.25">
      <c r="A59" s="100" t="s">
        <v>10</v>
      </c>
      <c r="B59" s="93">
        <v>1037</v>
      </c>
      <c r="C59" s="26">
        <f t="shared" si="18"/>
        <v>960</v>
      </c>
      <c r="D59" s="95">
        <f t="shared" si="19"/>
        <v>1246.7532467532469</v>
      </c>
      <c r="E59" s="107">
        <v>0</v>
      </c>
      <c r="F59" s="96"/>
      <c r="G59" s="96"/>
      <c r="H59" s="87">
        <v>77</v>
      </c>
      <c r="I59" s="205" t="s">
        <v>164</v>
      </c>
      <c r="J59" s="205" t="s">
        <v>164</v>
      </c>
    </row>
    <row r="60" spans="1:10" x14ac:dyDescent="0.25">
      <c r="A60" s="100"/>
      <c r="B60" s="104" t="s">
        <v>242</v>
      </c>
      <c r="C60" s="94"/>
      <c r="D60" s="95"/>
      <c r="E60" s="107"/>
      <c r="F60" s="96"/>
      <c r="G60" s="96"/>
      <c r="H60" s="87"/>
      <c r="I60" s="217"/>
      <c r="J60" s="217"/>
    </row>
    <row r="61" spans="1:10" x14ac:dyDescent="0.25">
      <c r="A61" s="101" t="s">
        <v>103</v>
      </c>
      <c r="B61" s="98">
        <v>393405</v>
      </c>
      <c r="C61" s="24">
        <f t="shared" ref="C61:C65" si="21">B61-H61</f>
        <v>47150</v>
      </c>
      <c r="D61" s="99">
        <f t="shared" ref="D61:D65" si="22">C61/H61*100</f>
        <v>13.617131882572092</v>
      </c>
      <c r="E61" s="107">
        <f>IF(B61&lt;I61,-1,IF(B61&gt;J61,1,0))</f>
        <v>1</v>
      </c>
      <c r="F61" s="96"/>
      <c r="G61" s="96"/>
      <c r="H61" s="190">
        <v>346255</v>
      </c>
      <c r="I61" s="284">
        <v>309401.85891783924</v>
      </c>
      <c r="J61" s="202">
        <v>383108.14108216076</v>
      </c>
    </row>
    <row r="62" spans="1:10" x14ac:dyDescent="0.25">
      <c r="A62" s="100" t="s">
        <v>66</v>
      </c>
      <c r="B62" s="93">
        <v>79777</v>
      </c>
      <c r="C62" s="26">
        <f t="shared" si="21"/>
        <v>13691</v>
      </c>
      <c r="D62" s="95">
        <f t="shared" si="22"/>
        <v>20.716944587355872</v>
      </c>
      <c r="E62" s="107">
        <f>IF(B62&lt;I62,-1,IF(B62&gt;J62,1,0))</f>
        <v>1</v>
      </c>
      <c r="F62" s="166">
        <f>+B61-F63</f>
        <v>0</v>
      </c>
      <c r="G62" s="166">
        <f>+C61-G63</f>
        <v>0</v>
      </c>
      <c r="H62" s="87">
        <v>66086</v>
      </c>
      <c r="I62" s="205">
        <v>52544.446730383745</v>
      </c>
      <c r="J62" s="205">
        <v>79627.553269616255</v>
      </c>
    </row>
    <row r="63" spans="1:10" x14ac:dyDescent="0.25">
      <c r="A63" s="100" t="s">
        <v>4</v>
      </c>
      <c r="B63" s="93">
        <v>38222</v>
      </c>
      <c r="C63" s="26">
        <f t="shared" si="21"/>
        <v>295</v>
      </c>
      <c r="D63" s="95">
        <f t="shared" si="22"/>
        <v>0.77781000342763729</v>
      </c>
      <c r="E63" s="107">
        <f>IF(B63&lt;I63,-1,IF(B63&gt;J63,1,0))</f>
        <v>0</v>
      </c>
      <c r="F63" s="93">
        <f>SUM(B62:B65)</f>
        <v>393405</v>
      </c>
      <c r="G63" s="93">
        <f>SUM(C62:C65)</f>
        <v>47150</v>
      </c>
      <c r="H63" s="87">
        <v>37927</v>
      </c>
      <c r="I63" s="205">
        <v>26659.005615617934</v>
      </c>
      <c r="J63" s="205">
        <v>49194.994384382066</v>
      </c>
    </row>
    <row r="64" spans="1:10" x14ac:dyDescent="0.25">
      <c r="A64" s="100" t="s">
        <v>58</v>
      </c>
      <c r="B64" s="316">
        <v>50803</v>
      </c>
      <c r="C64" s="26">
        <f t="shared" si="21"/>
        <v>9125</v>
      </c>
      <c r="D64" s="95">
        <f t="shared" si="22"/>
        <v>21.894044819809011</v>
      </c>
      <c r="E64" s="107">
        <v>0</v>
      </c>
      <c r="F64" s="96"/>
      <c r="G64" s="96"/>
      <c r="H64" s="87">
        <v>41678</v>
      </c>
      <c r="I64" s="205">
        <v>28578.013374527793</v>
      </c>
      <c r="J64" s="205">
        <v>54777.986625472207</v>
      </c>
    </row>
    <row r="65" spans="1:10" s="261" customFormat="1" ht="12.75" x14ac:dyDescent="0.2">
      <c r="A65" s="100" t="s">
        <v>122</v>
      </c>
      <c r="B65" s="93">
        <v>224603</v>
      </c>
      <c r="C65" s="26">
        <f t="shared" si="21"/>
        <v>24039</v>
      </c>
      <c r="D65" s="126">
        <f t="shared" si="22"/>
        <v>11.985700325083265</v>
      </c>
      <c r="E65" s="127">
        <f>IF(B65&lt;I65,-1,IF(B65&gt;J65,1,0))</f>
        <v>0</v>
      </c>
      <c r="F65" s="21"/>
      <c r="G65" s="21"/>
      <c r="H65" s="87">
        <v>200564</v>
      </c>
      <c r="I65" s="205">
        <v>172844.98708432162</v>
      </c>
      <c r="J65" s="205">
        <v>228283.01291567838</v>
      </c>
    </row>
    <row r="66" spans="1:10" s="261" customFormat="1" ht="11.25" x14ac:dyDescent="0.2">
      <c r="A66" s="100"/>
      <c r="B66" s="146" t="s">
        <v>242</v>
      </c>
      <c r="C66" s="28"/>
      <c r="D66" s="126"/>
      <c r="E66" s="127"/>
      <c r="F66" s="21"/>
      <c r="G66" s="21"/>
      <c r="H66" s="87"/>
      <c r="I66" s="217"/>
      <c r="J66" s="217"/>
    </row>
    <row r="67" spans="1:10" s="261" customFormat="1" ht="12.75" x14ac:dyDescent="0.2">
      <c r="A67" s="23" t="s">
        <v>126</v>
      </c>
      <c r="B67" s="98">
        <v>393405</v>
      </c>
      <c r="C67" s="24">
        <f t="shared" ref="C67:C72" si="23">B67-H67</f>
        <v>47150</v>
      </c>
      <c r="D67" s="174">
        <f t="shared" ref="D67:D72" si="24">C67/H67*100</f>
        <v>13.617131882572092</v>
      </c>
      <c r="E67" s="127">
        <f t="shared" ref="E67:E70" si="25">IF(B67&lt;I67,-1,IF(B67&gt;J67,1,0))</f>
        <v>1</v>
      </c>
      <c r="F67" s="21"/>
      <c r="G67" s="21"/>
      <c r="H67" s="190">
        <v>346255</v>
      </c>
      <c r="I67" s="284">
        <v>309401.85891783924</v>
      </c>
      <c r="J67" s="202">
        <v>383108.14108216076</v>
      </c>
    </row>
    <row r="68" spans="1:10" s="261" customFormat="1" ht="11.25" x14ac:dyDescent="0.2">
      <c r="A68" s="25" t="s">
        <v>91</v>
      </c>
      <c r="B68" s="93">
        <v>180690</v>
      </c>
      <c r="C68" s="26">
        <f t="shared" si="23"/>
        <v>-5010</v>
      </c>
      <c r="D68" s="126">
        <f t="shared" si="24"/>
        <v>-2.6978998384491115</v>
      </c>
      <c r="E68" s="127">
        <f t="shared" si="25"/>
        <v>0</v>
      </c>
      <c r="F68" s="166">
        <f>+B67-F69</f>
        <v>0</v>
      </c>
      <c r="G68" s="166">
        <f>+C67-G69</f>
        <v>0</v>
      </c>
      <c r="H68" s="41">
        <v>185700</v>
      </c>
      <c r="I68" s="334">
        <v>159540.05708051741</v>
      </c>
      <c r="J68" s="335">
        <v>211859.94291948259</v>
      </c>
    </row>
    <row r="69" spans="1:10" s="261" customFormat="1" ht="11.25" x14ac:dyDescent="0.2">
      <c r="A69" s="25" t="s">
        <v>92</v>
      </c>
      <c r="B69" s="93">
        <v>131728</v>
      </c>
      <c r="C69" s="26">
        <f t="shared" si="23"/>
        <v>37901</v>
      </c>
      <c r="D69" s="126">
        <f t="shared" si="24"/>
        <v>40.394555938056207</v>
      </c>
      <c r="E69" s="127">
        <f t="shared" si="25"/>
        <v>1</v>
      </c>
      <c r="F69" s="93">
        <f>SUM(B68:B72)</f>
        <v>393405</v>
      </c>
      <c r="G69" s="93">
        <f>SUM(C68:C72)</f>
        <v>47150</v>
      </c>
      <c r="H69" s="87">
        <v>93827</v>
      </c>
      <c r="I69" s="205">
        <v>76040.957461886341</v>
      </c>
      <c r="J69" s="205">
        <v>111613.04253811366</v>
      </c>
    </row>
    <row r="70" spans="1:10" s="261" customFormat="1" ht="11.25" x14ac:dyDescent="0.2">
      <c r="A70" s="25" t="s">
        <v>93</v>
      </c>
      <c r="B70" s="93">
        <v>58002</v>
      </c>
      <c r="C70" s="26">
        <f t="shared" si="23"/>
        <v>13880</v>
      </c>
      <c r="D70" s="126">
        <f t="shared" si="24"/>
        <v>31.458229454693804</v>
      </c>
      <c r="E70" s="127">
        <f t="shared" si="25"/>
        <v>1</v>
      </c>
      <c r="F70" s="21"/>
      <c r="G70" s="21"/>
      <c r="H70" s="41">
        <v>44122</v>
      </c>
      <c r="I70" s="205">
        <v>33255.001678706183</v>
      </c>
      <c r="J70" s="205">
        <v>54988.998321293817</v>
      </c>
    </row>
    <row r="71" spans="1:10" s="291" customFormat="1" ht="11.25" x14ac:dyDescent="0.2">
      <c r="A71" s="336" t="s">
        <v>257</v>
      </c>
      <c r="B71" s="318">
        <v>13397</v>
      </c>
      <c r="C71" s="319">
        <f t="shared" si="23"/>
        <v>7150</v>
      </c>
      <c r="D71" s="320">
        <f t="shared" si="24"/>
        <v>114.45493837041781</v>
      </c>
      <c r="E71" s="321">
        <v>0</v>
      </c>
      <c r="F71" s="287"/>
      <c r="G71" s="287"/>
      <c r="H71" s="289">
        <v>6247</v>
      </c>
      <c r="I71" s="290">
        <v>2089.8193965386654</v>
      </c>
      <c r="J71" s="290">
        <v>10404.180603461335</v>
      </c>
    </row>
    <row r="72" spans="1:10" s="261" customFormat="1" ht="11.25" x14ac:dyDescent="0.2">
      <c r="A72" s="25" t="s">
        <v>10</v>
      </c>
      <c r="B72" s="93">
        <v>9588</v>
      </c>
      <c r="C72" s="26">
        <f t="shared" si="23"/>
        <v>-6771</v>
      </c>
      <c r="D72" s="126">
        <f t="shared" si="24"/>
        <v>-41.390060517146523</v>
      </c>
      <c r="E72" s="127">
        <v>0</v>
      </c>
      <c r="F72" s="21"/>
      <c r="G72" s="21"/>
      <c r="H72" s="41">
        <v>16359</v>
      </c>
      <c r="I72" s="205">
        <v>8935.9429384141258</v>
      </c>
      <c r="J72" s="205">
        <v>23782.057061585874</v>
      </c>
    </row>
    <row r="73" spans="1:10" x14ac:dyDescent="0.25">
      <c r="A73" s="25"/>
      <c r="B73" s="146" t="s">
        <v>242</v>
      </c>
      <c r="C73" s="87"/>
      <c r="D73" s="126"/>
      <c r="E73" s="127"/>
      <c r="F73" s="96"/>
      <c r="G73" s="96"/>
      <c r="H73" s="10"/>
      <c r="I73" s="322"/>
      <c r="J73" s="322"/>
    </row>
    <row r="74" spans="1:10" x14ac:dyDescent="0.25">
      <c r="A74" s="23" t="s">
        <v>104</v>
      </c>
      <c r="B74" s="93" t="s">
        <v>242</v>
      </c>
      <c r="C74" s="41"/>
      <c r="D74" s="95"/>
      <c r="E74" s="107"/>
      <c r="F74" s="96"/>
      <c r="G74" s="96"/>
      <c r="H74" s="10"/>
      <c r="I74" s="322"/>
      <c r="J74" s="322"/>
    </row>
    <row r="75" spans="1:10" x14ac:dyDescent="0.25">
      <c r="A75" s="25" t="s">
        <v>51</v>
      </c>
      <c r="B75" s="102">
        <v>40.942540130399969</v>
      </c>
      <c r="C75" s="103">
        <f t="shared" ref="C75:C78" si="26">B75-H75</f>
        <v>-4.461858362040573</v>
      </c>
      <c r="D75" s="103">
        <f t="shared" ref="D75:D78" si="27">C75/H75*100</f>
        <v>-9.8269297913580669</v>
      </c>
      <c r="E75" s="107">
        <f>IF(B75&lt;I75,-1,IF(B75&gt;J75,1,0))</f>
        <v>0</v>
      </c>
      <c r="F75" s="96"/>
      <c r="G75" s="96"/>
      <c r="H75" s="63">
        <v>45.404398492440542</v>
      </c>
      <c r="I75" s="63">
        <v>40.354455596698926</v>
      </c>
      <c r="J75" s="63">
        <v>50.454341388182158</v>
      </c>
    </row>
    <row r="76" spans="1:10" x14ac:dyDescent="0.25">
      <c r="A76" s="25" t="s">
        <v>73</v>
      </c>
      <c r="B76" s="102">
        <v>18.217867083539861</v>
      </c>
      <c r="C76" s="103">
        <f t="shared" si="26"/>
        <v>-11.862853772476658</v>
      </c>
      <c r="D76" s="103">
        <f t="shared" si="27"/>
        <v>-39.43673367822214</v>
      </c>
      <c r="E76" s="107">
        <f>IF(B76&lt;I76,-1,IF(B76&gt;J76,1,0))</f>
        <v>-1</v>
      </c>
      <c r="F76" s="96"/>
      <c r="G76" s="96"/>
      <c r="H76" s="63">
        <v>30.080720856016519</v>
      </c>
      <c r="I76" s="63">
        <v>25.65457669351995</v>
      </c>
      <c r="J76" s="63">
        <v>34.506865018513089</v>
      </c>
    </row>
    <row r="77" spans="1:10" ht="23.25" x14ac:dyDescent="0.25">
      <c r="A77" s="25" t="s">
        <v>96</v>
      </c>
      <c r="B77" s="102">
        <v>22.59859432391556</v>
      </c>
      <c r="C77" s="103">
        <f t="shared" si="26"/>
        <v>0.59053667853859793</v>
      </c>
      <c r="D77" s="103">
        <f t="shared" si="27"/>
        <v>2.6832748625712854</v>
      </c>
      <c r="E77" s="107">
        <f>IF(B77&lt;I77,-1,IF(B77&gt;J77,1,0))</f>
        <v>0</v>
      </c>
      <c r="F77" s="96"/>
      <c r="G77" s="96"/>
      <c r="H77" s="315">
        <v>22.008057645376962</v>
      </c>
      <c r="I77" s="315">
        <v>18.08518309044997</v>
      </c>
      <c r="J77" s="315">
        <v>25.930932200303953</v>
      </c>
    </row>
    <row r="78" spans="1:10" ht="15.75" thickBot="1" x14ac:dyDescent="0.3">
      <c r="A78" s="323" t="s">
        <v>97</v>
      </c>
      <c r="B78" s="105">
        <v>28.411179319022384</v>
      </c>
      <c r="C78" s="103">
        <f t="shared" si="26"/>
        <v>7.1730744541106866</v>
      </c>
      <c r="D78" s="103">
        <f t="shared" si="27"/>
        <v>33.774550505971007</v>
      </c>
      <c r="E78" s="324">
        <f>IF(B78&lt;I78,-1,IF(B78&gt;J78,1,0))</f>
        <v>1</v>
      </c>
      <c r="F78" s="96"/>
      <c r="G78" s="96"/>
      <c r="H78" s="255">
        <v>21.238104864911698</v>
      </c>
      <c r="I78" s="255">
        <v>17.378141401441646</v>
      </c>
      <c r="J78" s="255">
        <v>25.09806832838175</v>
      </c>
    </row>
    <row r="79" spans="1:10" ht="12.75" customHeight="1" x14ac:dyDescent="0.25">
      <c r="A79" s="384" t="s">
        <v>105</v>
      </c>
      <c r="B79" s="384"/>
      <c r="C79" s="384"/>
      <c r="D79" s="384"/>
      <c r="E79" s="384"/>
      <c r="F79" s="269"/>
      <c r="G79" s="269"/>
      <c r="H79" s="10"/>
      <c r="I79" s="10"/>
      <c r="J79" s="10"/>
    </row>
    <row r="80" spans="1:10" x14ac:dyDescent="0.25">
      <c r="A80" s="380" t="s">
        <v>106</v>
      </c>
      <c r="B80" s="380"/>
      <c r="C80" s="380"/>
      <c r="D80" s="380"/>
      <c r="E80" s="380"/>
      <c r="F80" s="267"/>
      <c r="G80" s="267"/>
      <c r="H80" s="10"/>
      <c r="I80" s="10"/>
      <c r="J80" s="10"/>
    </row>
    <row r="81" spans="1:7" x14ac:dyDescent="0.25">
      <c r="A81" s="381" t="s">
        <v>107</v>
      </c>
      <c r="B81" s="381"/>
      <c r="C81" s="381"/>
      <c r="D81" s="381"/>
      <c r="E81" s="381"/>
      <c r="F81" s="268"/>
      <c r="G81" s="268"/>
    </row>
    <row r="82" spans="1:7" x14ac:dyDescent="0.25">
      <c r="A82" s="382" t="s">
        <v>226</v>
      </c>
      <c r="B82" s="382"/>
      <c r="C82" s="382"/>
      <c r="D82" s="382"/>
      <c r="E82" s="382"/>
      <c r="F82" s="269"/>
      <c r="G82" s="269"/>
    </row>
    <row r="83" spans="1:7" ht="12.75" customHeight="1" x14ac:dyDescent="0.25">
      <c r="A83" s="378" t="s">
        <v>62</v>
      </c>
      <c r="B83" s="378"/>
      <c r="C83" s="378"/>
      <c r="D83" s="378"/>
      <c r="E83" s="378"/>
      <c r="F83" s="266"/>
      <c r="G83" s="266"/>
    </row>
    <row r="84" spans="1:7" ht="11.25" customHeight="1" x14ac:dyDescent="0.25">
      <c r="A84" s="352" t="s">
        <v>259</v>
      </c>
      <c r="B84" s="352"/>
      <c r="C84" s="352"/>
      <c r="D84" s="352"/>
      <c r="E84" s="352"/>
      <c r="F84" s="262"/>
      <c r="G84" s="262"/>
    </row>
    <row r="85" spans="1:7" hidden="1" x14ac:dyDescent="0.25">
      <c r="A85" s="67">
        <v>1</v>
      </c>
      <c r="B85" s="67">
        <v>-1</v>
      </c>
      <c r="C85" s="67">
        <v>0</v>
      </c>
      <c r="D85" s="10"/>
      <c r="E85" s="10"/>
      <c r="F85" s="39"/>
      <c r="G85" s="39"/>
    </row>
    <row r="86" spans="1:7" x14ac:dyDescent="0.25">
      <c r="A86" s="10"/>
      <c r="B86" s="10"/>
      <c r="C86" s="10"/>
      <c r="D86" s="10"/>
      <c r="E86" s="10"/>
      <c r="F86" s="39"/>
      <c r="G86" s="39"/>
    </row>
    <row r="87" spans="1:7" x14ac:dyDescent="0.25">
      <c r="A87" s="10"/>
      <c r="B87" s="10"/>
      <c r="C87" s="10"/>
      <c r="D87" s="10"/>
      <c r="E87" s="10"/>
      <c r="F87" s="10"/>
      <c r="G87" s="10"/>
    </row>
  </sheetData>
  <mergeCells count="17">
    <mergeCell ref="A1:E1"/>
    <mergeCell ref="A2:E2"/>
    <mergeCell ref="A3:E3"/>
    <mergeCell ref="H3:J3"/>
    <mergeCell ref="A4:A5"/>
    <mergeCell ref="C4:D4"/>
    <mergeCell ref="E4:E5"/>
    <mergeCell ref="H4:H5"/>
    <mergeCell ref="I4:J4"/>
    <mergeCell ref="F5:G5"/>
    <mergeCell ref="A84:E84"/>
    <mergeCell ref="F7:G7"/>
    <mergeCell ref="A79:E79"/>
    <mergeCell ref="A80:E80"/>
    <mergeCell ref="A81:E81"/>
    <mergeCell ref="A82:E82"/>
    <mergeCell ref="A83:E83"/>
  </mergeCells>
  <conditionalFormatting sqref="A85:C85 E75:E78 E61:E65 E54:E59 E50:E52 E46:E48 E44 E39:E42 E31:E36 E25:E29 E18:E23 E14:E16 E9:E12 E7 E67:E72">
    <cfRule type="iconSet" priority="5">
      <iconSet iconSet="3Arrows" showValue="0">
        <cfvo type="percent" val="0"/>
        <cfvo type="percent" val="33"/>
        <cfvo type="percent" val="67"/>
      </iconSet>
    </cfRule>
  </conditionalFormatting>
  <conditionalFormatting sqref="F75:G78 F70:G72 F44:G44 F39:G42 F33:G36 F27:G29 F20:G23 F16:G16 F11:G12">
    <cfRule type="iconSet" priority="4">
      <iconSet iconSet="3Arrows" showValue="0">
        <cfvo type="percent" val="0"/>
        <cfvo type="percent" val="33"/>
        <cfvo type="percent" val="67"/>
      </iconSet>
    </cfRule>
  </conditionalFormatting>
  <conditionalFormatting sqref="F64:G66 F57:G60 F53:G53 F48:G49">
    <cfRule type="iconSet" priority="3">
      <iconSet iconSet="3Arrows" showValue="0">
        <cfvo type="percent" val="0"/>
        <cfvo type="percent" val="33"/>
        <cfvo type="percent" val="67"/>
      </iconSet>
    </cfRule>
  </conditionalFormatting>
  <conditionalFormatting sqref="F7">
    <cfRule type="iconSet" priority="2">
      <iconSet iconSet="3Arrows" showValue="0">
        <cfvo type="percent" val="0"/>
        <cfvo type="percent" val="33"/>
        <cfvo type="percent" val="67"/>
      </iconSet>
    </cfRule>
  </conditionalFormatting>
  <conditionalFormatting sqref="F5">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colBreaks count="1" manualBreakCount="1">
    <brk id="7" max="1048575"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J87"/>
  <sheetViews>
    <sheetView view="pageBreakPreview" zoomScaleNormal="100" zoomScaleSheetLayoutView="100" workbookViewId="0">
      <pane xSplit="1" ySplit="5" topLeftCell="B84" activePane="bottomRight" state="frozen"/>
      <selection activeCell="J8" sqref="J8"/>
      <selection pane="topRight" activeCell="J8" sqref="J8"/>
      <selection pane="bottomLeft" activeCell="J8" sqref="J8"/>
      <selection pane="bottomRight" activeCell="B7" sqref="B7:B78"/>
    </sheetView>
  </sheetViews>
  <sheetFormatPr baseColWidth="10" defaultColWidth="11.42578125" defaultRowHeight="15" x14ac:dyDescent="0.25"/>
  <cols>
    <col min="1" max="1" width="42" customWidth="1"/>
    <col min="2" max="4" width="9.28515625" customWidth="1"/>
    <col min="5" max="5" width="19.28515625" customWidth="1"/>
    <col min="6" max="6" width="7.5703125" bestFit="1" customWidth="1"/>
    <col min="7" max="7" width="7.7109375" bestFit="1" customWidth="1"/>
    <col min="8" max="10" width="11.42578125" customWidth="1"/>
  </cols>
  <sheetData>
    <row r="1" spans="1:10" x14ac:dyDescent="0.25">
      <c r="A1" s="383" t="s">
        <v>251</v>
      </c>
      <c r="B1" s="383"/>
      <c r="C1" s="383"/>
      <c r="D1" s="383"/>
      <c r="E1" s="383"/>
      <c r="F1" s="270"/>
      <c r="G1" s="270"/>
      <c r="H1" s="10"/>
      <c r="I1" s="10"/>
      <c r="J1" s="10"/>
    </row>
    <row r="2" spans="1:10" x14ac:dyDescent="0.25">
      <c r="A2" s="383" t="s">
        <v>252</v>
      </c>
      <c r="B2" s="383"/>
      <c r="C2" s="383"/>
      <c r="D2" s="383"/>
      <c r="E2" s="383"/>
      <c r="F2" s="270"/>
      <c r="G2" s="270"/>
      <c r="H2" s="10"/>
      <c r="I2" s="10"/>
      <c r="J2" s="10"/>
    </row>
    <row r="3" spans="1:10" ht="15.75" thickBot="1" x14ac:dyDescent="0.3">
      <c r="A3" s="357" t="str">
        <f>+'C3 urbano'!A3:E3</f>
        <v>II Trimestre 2022</v>
      </c>
      <c r="B3" s="357"/>
      <c r="C3" s="357"/>
      <c r="D3" s="357"/>
      <c r="E3" s="357"/>
      <c r="F3" s="265"/>
      <c r="G3" s="265"/>
      <c r="H3" s="353" t="s">
        <v>229</v>
      </c>
      <c r="I3" s="353"/>
      <c r="J3" s="353"/>
    </row>
    <row r="4" spans="1:10" ht="15" customHeight="1" x14ac:dyDescent="0.25">
      <c r="A4" s="368" t="s">
        <v>79</v>
      </c>
      <c r="B4" s="275" t="str">
        <f>+'C3 urbano'!B4</f>
        <v>II 2022</v>
      </c>
      <c r="C4" s="369" t="s">
        <v>74</v>
      </c>
      <c r="D4" s="369"/>
      <c r="E4" s="370" t="s">
        <v>108</v>
      </c>
      <c r="F4" s="147"/>
      <c r="G4" s="147"/>
      <c r="H4" s="371" t="s">
        <v>227</v>
      </c>
      <c r="I4" s="365" t="s">
        <v>75</v>
      </c>
      <c r="J4" s="366"/>
    </row>
    <row r="5" spans="1:10" ht="15.75" thickBot="1" x14ac:dyDescent="0.3">
      <c r="A5" s="349"/>
      <c r="B5" s="6" t="str">
        <f>+'C3 urbano'!B5</f>
        <v>Abr - Jun</v>
      </c>
      <c r="C5" s="6" t="s">
        <v>49</v>
      </c>
      <c r="D5" s="6" t="s">
        <v>48</v>
      </c>
      <c r="E5" s="361"/>
      <c r="F5" s="362" t="s">
        <v>200</v>
      </c>
      <c r="G5" s="362"/>
      <c r="H5" s="355"/>
      <c r="I5" s="263" t="s">
        <v>76</v>
      </c>
      <c r="J5" s="263" t="s">
        <v>77</v>
      </c>
    </row>
    <row r="6" spans="1:10" x14ac:dyDescent="0.25">
      <c r="A6" s="70"/>
      <c r="B6" s="325"/>
      <c r="C6" s="325"/>
      <c r="D6" s="325"/>
      <c r="E6" s="10"/>
      <c r="F6" s="39"/>
      <c r="G6" s="39"/>
      <c r="H6" s="10"/>
      <c r="I6" s="10"/>
      <c r="J6" s="10"/>
    </row>
    <row r="7" spans="1:10" x14ac:dyDescent="0.25">
      <c r="A7" s="89" t="s">
        <v>80</v>
      </c>
      <c r="B7" s="90">
        <v>391410</v>
      </c>
      <c r="C7" s="13">
        <f>B7-H7</f>
        <v>50788</v>
      </c>
      <c r="D7" s="91">
        <f>C7/H7*100</f>
        <v>14.910369852798702</v>
      </c>
      <c r="E7" s="106">
        <f>IF(B7&lt;I7,-1,IF(B7&gt;J7,1,0))</f>
        <v>1</v>
      </c>
      <c r="F7" s="362"/>
      <c r="G7" s="362"/>
      <c r="H7" s="190">
        <v>340622</v>
      </c>
      <c r="I7" s="202">
        <v>324135.54438112094</v>
      </c>
      <c r="J7" s="202">
        <v>357108.45561887906</v>
      </c>
    </row>
    <row r="8" spans="1:10" x14ac:dyDescent="0.25">
      <c r="A8" s="92"/>
      <c r="B8" s="93" t="s">
        <v>242</v>
      </c>
      <c r="C8" s="94"/>
      <c r="D8" s="95"/>
      <c r="E8" s="107"/>
      <c r="F8" s="93"/>
      <c r="G8" s="96"/>
      <c r="H8" s="41"/>
      <c r="I8" s="212"/>
      <c r="J8" s="212"/>
    </row>
    <row r="9" spans="1:10" x14ac:dyDescent="0.25">
      <c r="A9" s="97" t="s">
        <v>81</v>
      </c>
      <c r="B9" s="98">
        <v>391410</v>
      </c>
      <c r="C9" s="24">
        <f t="shared" ref="C9:C12" si="0">B9-H9</f>
        <v>50788</v>
      </c>
      <c r="D9" s="99">
        <f t="shared" ref="D9:D12" si="1">C9/H9*100</f>
        <v>14.910369852798702</v>
      </c>
      <c r="E9" s="107">
        <f>IF(B9&lt;I9,-1,IF(B9&gt;J9,1,0))</f>
        <v>1</v>
      </c>
      <c r="F9" s="166">
        <f>+B9-F10</f>
        <v>0</v>
      </c>
      <c r="G9" s="166">
        <f>+C9-G10</f>
        <v>0</v>
      </c>
      <c r="H9" s="190">
        <v>340622</v>
      </c>
      <c r="I9" s="202">
        <v>324135.54438112094</v>
      </c>
      <c r="J9" s="202">
        <v>357108.45561887906</v>
      </c>
    </row>
    <row r="10" spans="1:10" x14ac:dyDescent="0.25">
      <c r="A10" s="100" t="s">
        <v>82</v>
      </c>
      <c r="B10" s="93">
        <v>344692</v>
      </c>
      <c r="C10" s="26">
        <f t="shared" si="0"/>
        <v>40914</v>
      </c>
      <c r="D10" s="95">
        <f t="shared" si="1"/>
        <v>13.468388099204024</v>
      </c>
      <c r="E10" s="107">
        <f>IF(B10&lt;I10,-1,IF(B10&gt;J10,1,0))</f>
        <v>1</v>
      </c>
      <c r="F10" s="93">
        <f>SUM(B10:B12)</f>
        <v>391410</v>
      </c>
      <c r="G10" s="93">
        <f>SUM(C10:C12)</f>
        <v>50788</v>
      </c>
      <c r="H10" s="41">
        <v>303778</v>
      </c>
      <c r="I10" s="205">
        <v>287330.05644926423</v>
      </c>
      <c r="J10" s="205">
        <v>320225.94355073577</v>
      </c>
    </row>
    <row r="11" spans="1:10" x14ac:dyDescent="0.25">
      <c r="A11" s="100" t="s">
        <v>83</v>
      </c>
      <c r="B11" s="93">
        <v>16438</v>
      </c>
      <c r="C11" s="26">
        <f t="shared" si="0"/>
        <v>-33</v>
      </c>
      <c r="D11" s="95">
        <f t="shared" si="1"/>
        <v>-0.20035213405379149</v>
      </c>
      <c r="E11" s="107">
        <f>IF(B11&lt;I11,-1,IF(B11&gt;J11,1,0))</f>
        <v>0</v>
      </c>
      <c r="F11" s="96"/>
      <c r="G11" s="96"/>
      <c r="H11" s="41">
        <v>16471</v>
      </c>
      <c r="I11" s="205">
        <v>12956.877638984704</v>
      </c>
      <c r="J11" s="205">
        <v>19985.122361015296</v>
      </c>
    </row>
    <row r="12" spans="1:10" x14ac:dyDescent="0.25">
      <c r="A12" s="100" t="s">
        <v>84</v>
      </c>
      <c r="B12" s="93">
        <v>30280</v>
      </c>
      <c r="C12" s="26">
        <f t="shared" si="0"/>
        <v>9907</v>
      </c>
      <c r="D12" s="95">
        <f t="shared" si="1"/>
        <v>48.628086192509699</v>
      </c>
      <c r="E12" s="107">
        <f>IF(B12&lt;I12,-1,IF(B12&gt;J12,1,0))</f>
        <v>1</v>
      </c>
      <c r="F12" s="96"/>
      <c r="G12" s="96"/>
      <c r="H12" s="41">
        <v>20373</v>
      </c>
      <c r="I12" s="205">
        <v>16554.861770359079</v>
      </c>
      <c r="J12" s="205">
        <v>24191.138229640921</v>
      </c>
    </row>
    <row r="13" spans="1:10" x14ac:dyDescent="0.25">
      <c r="A13" s="100"/>
      <c r="B13" s="93" t="s">
        <v>242</v>
      </c>
      <c r="C13" s="94"/>
      <c r="D13" s="95"/>
      <c r="E13" s="107"/>
      <c r="F13" s="96"/>
      <c r="G13" s="96"/>
      <c r="H13" s="41"/>
      <c r="I13" s="212"/>
      <c r="J13" s="212"/>
    </row>
    <row r="14" spans="1:10" x14ac:dyDescent="0.25">
      <c r="A14" s="97" t="s">
        <v>85</v>
      </c>
      <c r="B14" s="98">
        <v>391410</v>
      </c>
      <c r="C14" s="24">
        <f t="shared" ref="C14:C16" si="2">B14-H14</f>
        <v>50788</v>
      </c>
      <c r="D14" s="99">
        <f t="shared" ref="D14:D16" si="3">C14/H14*100</f>
        <v>14.910369852798702</v>
      </c>
      <c r="E14" s="107">
        <f>IF(B14&lt;I14,-1,IF(B14&gt;J14,1,0))</f>
        <v>1</v>
      </c>
      <c r="F14" s="166">
        <f>+B14-F15</f>
        <v>0</v>
      </c>
      <c r="G14" s="166">
        <f>+C14-G15</f>
        <v>0</v>
      </c>
      <c r="H14" s="190">
        <v>340622</v>
      </c>
      <c r="I14" s="202">
        <v>324135.54438112094</v>
      </c>
      <c r="J14" s="202">
        <v>357108.45561887906</v>
      </c>
    </row>
    <row r="15" spans="1:10" x14ac:dyDescent="0.25">
      <c r="A15" s="100" t="s">
        <v>23</v>
      </c>
      <c r="B15" s="93">
        <v>112392</v>
      </c>
      <c r="C15" s="26">
        <f t="shared" si="2"/>
        <v>26990</v>
      </c>
      <c r="D15" s="95">
        <f t="shared" si="3"/>
        <v>31.603475328446638</v>
      </c>
      <c r="E15" s="107">
        <f>IF(B15&lt;I15,-1,IF(B15&gt;J15,1,0))</f>
        <v>1</v>
      </c>
      <c r="F15" s="93">
        <f>SUM(B15:B16)</f>
        <v>391410</v>
      </c>
      <c r="G15" s="93">
        <f>SUM(C15:C16)</f>
        <v>50788</v>
      </c>
      <c r="H15" s="41">
        <v>85402</v>
      </c>
      <c r="I15" s="205">
        <v>76802.7044740087</v>
      </c>
      <c r="J15" s="205">
        <v>94001.2955259913</v>
      </c>
    </row>
    <row r="16" spans="1:10" x14ac:dyDescent="0.25">
      <c r="A16" s="100" t="s">
        <v>24</v>
      </c>
      <c r="B16" s="93">
        <v>279018</v>
      </c>
      <c r="C16" s="26">
        <f t="shared" si="2"/>
        <v>23798</v>
      </c>
      <c r="D16" s="95">
        <f t="shared" si="3"/>
        <v>9.3245043491889348</v>
      </c>
      <c r="E16" s="107">
        <f>IF(B16&lt;I16,-1,IF(B16&gt;J16,1,0))</f>
        <v>1</v>
      </c>
      <c r="F16" s="96"/>
      <c r="G16" s="96"/>
      <c r="H16" s="41">
        <v>255220</v>
      </c>
      <c r="I16" s="205">
        <v>240565.45466811676</v>
      </c>
      <c r="J16" s="205">
        <v>269874.54533188324</v>
      </c>
    </row>
    <row r="17" spans="1:10" x14ac:dyDescent="0.25">
      <c r="A17" s="100"/>
      <c r="B17" s="93" t="s">
        <v>242</v>
      </c>
      <c r="C17" s="94"/>
      <c r="D17" s="95"/>
      <c r="E17" s="107"/>
      <c r="F17" s="96"/>
      <c r="G17" s="96"/>
      <c r="H17" s="41"/>
      <c r="I17" s="212"/>
      <c r="J17" s="212"/>
    </row>
    <row r="18" spans="1:10" x14ac:dyDescent="0.25">
      <c r="A18" s="101" t="s">
        <v>121</v>
      </c>
      <c r="B18" s="98">
        <v>391410</v>
      </c>
      <c r="C18" s="24">
        <f t="shared" ref="C18:C23" si="4">B18-H18</f>
        <v>50788</v>
      </c>
      <c r="D18" s="99">
        <f t="shared" ref="D18:D23" si="5">C18/H18*100</f>
        <v>14.910369852798702</v>
      </c>
      <c r="E18" s="107">
        <f t="shared" ref="E18:E22" si="6">IF(B18&lt;I18,-1,IF(B18&gt;J18,1,0))</f>
        <v>1</v>
      </c>
      <c r="F18" s="166">
        <f>+B18-F19</f>
        <v>0</v>
      </c>
      <c r="G18" s="166" t="e">
        <f>+C18-G19</f>
        <v>#VALUE!</v>
      </c>
      <c r="H18" s="190">
        <v>340622</v>
      </c>
      <c r="I18" s="202">
        <v>324135.54438112094</v>
      </c>
      <c r="J18" s="202">
        <v>357108.45561887906</v>
      </c>
    </row>
    <row r="19" spans="1:10" x14ac:dyDescent="0.25">
      <c r="A19" s="100" t="s">
        <v>86</v>
      </c>
      <c r="B19" s="93">
        <v>24268</v>
      </c>
      <c r="C19" s="26">
        <f t="shared" si="4"/>
        <v>4806</v>
      </c>
      <c r="D19" s="95">
        <f t="shared" si="5"/>
        <v>24.694276025074505</v>
      </c>
      <c r="E19" s="107">
        <f t="shared" si="6"/>
        <v>1</v>
      </c>
      <c r="F19" s="93">
        <f>SUM(B19:B23)</f>
        <v>391410</v>
      </c>
      <c r="G19" s="93" t="e">
        <f>SUM(C19:C23)</f>
        <v>#VALUE!</v>
      </c>
      <c r="H19" s="41">
        <v>19462</v>
      </c>
      <c r="I19" s="335">
        <v>15753.585625964532</v>
      </c>
      <c r="J19" s="335">
        <v>23170.41437403547</v>
      </c>
    </row>
    <row r="20" spans="1:10" x14ac:dyDescent="0.25">
      <c r="A20" s="100" t="s">
        <v>87</v>
      </c>
      <c r="B20" s="93">
        <v>84838</v>
      </c>
      <c r="C20" s="26">
        <f t="shared" si="4"/>
        <v>11443</v>
      </c>
      <c r="D20" s="95">
        <f t="shared" si="5"/>
        <v>15.590980312010355</v>
      </c>
      <c r="E20" s="107">
        <f t="shared" si="6"/>
        <v>1</v>
      </c>
      <c r="F20" s="96"/>
      <c r="G20" s="96"/>
      <c r="H20" s="41">
        <v>73395</v>
      </c>
      <c r="I20" s="205">
        <v>65119.997461648723</v>
      </c>
      <c r="J20" s="205">
        <v>81670.002538351269</v>
      </c>
    </row>
    <row r="21" spans="1:10" x14ac:dyDescent="0.25">
      <c r="A21" s="100" t="s">
        <v>88</v>
      </c>
      <c r="B21" s="93">
        <v>193042</v>
      </c>
      <c r="C21" s="26">
        <f t="shared" si="4"/>
        <v>22089</v>
      </c>
      <c r="D21" s="95">
        <f t="shared" si="5"/>
        <v>12.921095271799851</v>
      </c>
      <c r="E21" s="107">
        <f t="shared" si="6"/>
        <v>1</v>
      </c>
      <c r="F21" s="96"/>
      <c r="G21" s="96"/>
      <c r="H21" s="41">
        <v>170953</v>
      </c>
      <c r="I21" s="205">
        <v>158623.19781732064</v>
      </c>
      <c r="J21" s="205">
        <v>183282.80218267936</v>
      </c>
    </row>
    <row r="22" spans="1:10" x14ac:dyDescent="0.25">
      <c r="A22" s="100" t="s">
        <v>89</v>
      </c>
      <c r="B22" s="93">
        <v>88584</v>
      </c>
      <c r="C22" s="26">
        <f t="shared" si="4"/>
        <v>11772</v>
      </c>
      <c r="D22" s="95">
        <f t="shared" si="5"/>
        <v>15.325730354632089</v>
      </c>
      <c r="E22" s="107">
        <f t="shared" si="6"/>
        <v>1</v>
      </c>
      <c r="F22" s="96"/>
      <c r="G22" s="96"/>
      <c r="H22" s="41">
        <v>76812</v>
      </c>
      <c r="I22" s="205">
        <v>69214.995857790083</v>
      </c>
      <c r="J22" s="205">
        <v>84409.004142209917</v>
      </c>
    </row>
    <row r="23" spans="1:10" x14ac:dyDescent="0.25">
      <c r="A23" s="100" t="s">
        <v>10</v>
      </c>
      <c r="B23" s="93">
        <v>678</v>
      </c>
      <c r="C23" s="26" t="e">
        <f t="shared" si="4"/>
        <v>#VALUE!</v>
      </c>
      <c r="D23" s="95" t="e">
        <f t="shared" si="5"/>
        <v>#VALUE!</v>
      </c>
      <c r="E23" s="107">
        <v>0</v>
      </c>
      <c r="F23" s="96"/>
      <c r="G23" s="96"/>
      <c r="H23" s="41" t="s">
        <v>164</v>
      </c>
      <c r="I23" s="205" t="s">
        <v>164</v>
      </c>
      <c r="J23" s="205" t="s">
        <v>164</v>
      </c>
    </row>
    <row r="24" spans="1:10" x14ac:dyDescent="0.25">
      <c r="A24" s="100"/>
      <c r="B24" s="93" t="s">
        <v>242</v>
      </c>
      <c r="C24" s="94"/>
      <c r="D24" s="95"/>
      <c r="E24" s="107"/>
      <c r="F24" s="96"/>
      <c r="G24" s="96"/>
      <c r="H24" s="41"/>
      <c r="I24" s="216"/>
      <c r="J24" s="216"/>
    </row>
    <row r="25" spans="1:10" x14ac:dyDescent="0.25">
      <c r="A25" s="101" t="s">
        <v>90</v>
      </c>
      <c r="B25" s="98">
        <v>391410</v>
      </c>
      <c r="C25" s="24">
        <f t="shared" ref="C25:C29" si="7">B25-H25</f>
        <v>50788</v>
      </c>
      <c r="D25" s="99">
        <f t="shared" ref="D25:D29" si="8">C25/H25*100</f>
        <v>14.910369852798702</v>
      </c>
      <c r="E25" s="107">
        <f>IF(B25&lt;I25,-1,IF(B25&gt;J25,1,0))</f>
        <v>1</v>
      </c>
      <c r="F25" s="166">
        <f>+B25-F26</f>
        <v>0</v>
      </c>
      <c r="G25" s="166">
        <f>+C25-G26</f>
        <v>0</v>
      </c>
      <c r="H25" s="190">
        <v>340622</v>
      </c>
      <c r="I25" s="202">
        <v>324135.54438112094</v>
      </c>
      <c r="J25" s="202">
        <v>357108.45561887906</v>
      </c>
    </row>
    <row r="26" spans="1:10" x14ac:dyDescent="0.25">
      <c r="A26" s="100" t="s">
        <v>56</v>
      </c>
      <c r="B26" s="93">
        <v>113093</v>
      </c>
      <c r="C26" s="26">
        <f t="shared" si="7"/>
        <v>7934</v>
      </c>
      <c r="D26" s="95">
        <f t="shared" si="8"/>
        <v>7.5447655455072802</v>
      </c>
      <c r="E26" s="107">
        <f>IF(B26&lt;I26,-1,IF(B26&gt;J26,1,0))</f>
        <v>0</v>
      </c>
      <c r="F26" s="93">
        <f>SUM(B26:B29)</f>
        <v>391410</v>
      </c>
      <c r="G26" s="93">
        <f>SUM(C26:C29)</f>
        <v>50788</v>
      </c>
      <c r="H26" s="41">
        <v>105159</v>
      </c>
      <c r="I26" s="205">
        <v>93879.744616991287</v>
      </c>
      <c r="J26" s="205">
        <v>116438.25538300871</v>
      </c>
    </row>
    <row r="27" spans="1:10" x14ac:dyDescent="0.25">
      <c r="A27" s="100" t="s">
        <v>66</v>
      </c>
      <c r="B27" s="93">
        <v>48033</v>
      </c>
      <c r="C27" s="26">
        <f t="shared" si="7"/>
        <v>5491</v>
      </c>
      <c r="D27" s="95">
        <f t="shared" si="8"/>
        <v>12.907244605331202</v>
      </c>
      <c r="E27" s="107">
        <f>IF(B27&lt;I27,-1,IF(B27&gt;J27,1,0))</f>
        <v>0</v>
      </c>
      <c r="F27" s="96"/>
      <c r="G27" s="96"/>
      <c r="H27" s="87">
        <v>42542</v>
      </c>
      <c r="I27" s="205">
        <v>36321.137857256297</v>
      </c>
      <c r="J27" s="205">
        <v>48762.862142743703</v>
      </c>
    </row>
    <row r="28" spans="1:10" x14ac:dyDescent="0.25">
      <c r="A28" s="100" t="s">
        <v>38</v>
      </c>
      <c r="B28" s="93">
        <v>42976</v>
      </c>
      <c r="C28" s="26">
        <f t="shared" si="7"/>
        <v>7887</v>
      </c>
      <c r="D28" s="95">
        <f t="shared" si="8"/>
        <v>22.477129584770157</v>
      </c>
      <c r="E28" s="107">
        <f>IF(B28&lt;I28,-1,IF(B28&gt;J28,1,0))</f>
        <v>1</v>
      </c>
      <c r="F28" s="96"/>
      <c r="G28" s="96"/>
      <c r="H28" s="41">
        <v>35089</v>
      </c>
      <c r="I28" s="205">
        <v>30240.11966101655</v>
      </c>
      <c r="J28" s="205">
        <v>39937.88033898345</v>
      </c>
    </row>
    <row r="29" spans="1:10" x14ac:dyDescent="0.25">
      <c r="A29" s="100" t="s">
        <v>122</v>
      </c>
      <c r="B29" s="93">
        <v>187308</v>
      </c>
      <c r="C29" s="26">
        <f t="shared" si="7"/>
        <v>29476</v>
      </c>
      <c r="D29" s="95">
        <f t="shared" si="8"/>
        <v>18.675553753358002</v>
      </c>
      <c r="E29" s="107">
        <f>IF(B29&lt;I29,-1,IF(B29&gt;J29,1,0))</f>
        <v>1</v>
      </c>
      <c r="F29" s="96"/>
      <c r="G29" s="96"/>
      <c r="H29" s="41">
        <v>157832</v>
      </c>
      <c r="I29" s="205">
        <v>144547.71668732475</v>
      </c>
      <c r="J29" s="205">
        <v>171116.28331267525</v>
      </c>
    </row>
    <row r="30" spans="1:10" x14ac:dyDescent="0.25">
      <c r="A30" s="100"/>
      <c r="B30" s="93" t="s">
        <v>242</v>
      </c>
      <c r="C30" s="94"/>
      <c r="D30" s="95"/>
      <c r="E30" s="107"/>
      <c r="F30" s="96"/>
      <c r="G30" s="96"/>
      <c r="H30" s="41"/>
      <c r="I30" s="212"/>
      <c r="J30" s="212"/>
    </row>
    <row r="31" spans="1:10" x14ac:dyDescent="0.25">
      <c r="A31" s="23" t="s">
        <v>123</v>
      </c>
      <c r="B31" s="98">
        <v>391410</v>
      </c>
      <c r="C31" s="24">
        <f t="shared" ref="C31:C36" si="9">B31-H31</f>
        <v>50788</v>
      </c>
      <c r="D31" s="99">
        <f t="shared" ref="D31:D36" si="10">C31/H31*100</f>
        <v>14.910369852798702</v>
      </c>
      <c r="E31" s="107">
        <f t="shared" ref="E31:E35" si="11">IF(B31&lt;I31,-1,IF(B31&gt;J31,1,0))</f>
        <v>1</v>
      </c>
      <c r="F31" s="166">
        <f>+B31-F32</f>
        <v>0</v>
      </c>
      <c r="G31" s="166">
        <f>+C31-G32</f>
        <v>0</v>
      </c>
      <c r="H31" s="190">
        <v>340622</v>
      </c>
      <c r="I31" s="202">
        <v>324135.54438112094</v>
      </c>
      <c r="J31" s="202">
        <v>357108.45561887906</v>
      </c>
    </row>
    <row r="32" spans="1:10" x14ac:dyDescent="0.25">
      <c r="A32" s="25" t="s">
        <v>91</v>
      </c>
      <c r="B32" s="93">
        <v>85801</v>
      </c>
      <c r="C32" s="26">
        <f t="shared" si="9"/>
        <v>15745</v>
      </c>
      <c r="D32" s="95">
        <f t="shared" si="10"/>
        <v>22.474877241064291</v>
      </c>
      <c r="E32" s="107">
        <f t="shared" si="11"/>
        <v>1</v>
      </c>
      <c r="F32" s="93">
        <f>SUM(B32:B36)</f>
        <v>391410</v>
      </c>
      <c r="G32" s="93">
        <f>SUM(C32:C36)</f>
        <v>50788</v>
      </c>
      <c r="H32" s="41">
        <v>70056</v>
      </c>
      <c r="I32" s="205">
        <v>61937.041542210864</v>
      </c>
      <c r="J32" s="205">
        <v>78174.958457789136</v>
      </c>
    </row>
    <row r="33" spans="1:10" x14ac:dyDescent="0.25">
      <c r="A33" s="25" t="s">
        <v>92</v>
      </c>
      <c r="B33" s="93">
        <v>181767</v>
      </c>
      <c r="C33" s="26">
        <f t="shared" si="9"/>
        <v>10649</v>
      </c>
      <c r="D33" s="95">
        <f t="shared" si="10"/>
        <v>6.2231910143877318</v>
      </c>
      <c r="E33" s="107">
        <f t="shared" si="11"/>
        <v>0</v>
      </c>
      <c r="F33" s="96"/>
      <c r="G33" s="96"/>
      <c r="H33" s="41">
        <v>171118</v>
      </c>
      <c r="I33" s="205">
        <v>159033.70784655373</v>
      </c>
      <c r="J33" s="205">
        <v>183202.29215344627</v>
      </c>
    </row>
    <row r="34" spans="1:10" x14ac:dyDescent="0.25">
      <c r="A34" s="25" t="s">
        <v>93</v>
      </c>
      <c r="B34" s="93">
        <v>52045</v>
      </c>
      <c r="C34" s="26">
        <f t="shared" si="9"/>
        <v>9304</v>
      </c>
      <c r="D34" s="95">
        <f t="shared" si="10"/>
        <v>21.768325495425938</v>
      </c>
      <c r="E34" s="107">
        <f t="shared" si="11"/>
        <v>1</v>
      </c>
      <c r="F34" s="96"/>
      <c r="G34" s="96"/>
      <c r="H34" s="41">
        <v>42741</v>
      </c>
      <c r="I34" s="205">
        <v>36827.635357570762</v>
      </c>
      <c r="J34" s="205">
        <v>48654.364642429238</v>
      </c>
    </row>
    <row r="35" spans="1:10" x14ac:dyDescent="0.25">
      <c r="A35" s="25" t="s">
        <v>94</v>
      </c>
      <c r="B35" s="93">
        <v>17177</v>
      </c>
      <c r="C35" s="26">
        <f t="shared" si="9"/>
        <v>645</v>
      </c>
      <c r="D35" s="95">
        <f t="shared" si="10"/>
        <v>3.9015243164771354</v>
      </c>
      <c r="E35" s="107">
        <f t="shared" si="11"/>
        <v>0</v>
      </c>
      <c r="F35" s="96"/>
      <c r="G35" s="96"/>
      <c r="H35" s="41">
        <v>16532</v>
      </c>
      <c r="I35" s="205">
        <v>12814.990404721821</v>
      </c>
      <c r="J35" s="205">
        <v>20249.009595278181</v>
      </c>
    </row>
    <row r="36" spans="1:10" x14ac:dyDescent="0.25">
      <c r="A36" s="25" t="s">
        <v>10</v>
      </c>
      <c r="B36" s="93">
        <v>54620</v>
      </c>
      <c r="C36" s="26">
        <f t="shared" si="9"/>
        <v>14445</v>
      </c>
      <c r="D36" s="95">
        <f t="shared" si="10"/>
        <v>35.955196017423766</v>
      </c>
      <c r="E36" s="107">
        <v>0</v>
      </c>
      <c r="F36" s="96"/>
      <c r="G36" s="96"/>
      <c r="H36" s="41">
        <v>40175</v>
      </c>
      <c r="I36" s="205">
        <v>35108.103381299195</v>
      </c>
      <c r="J36" s="205">
        <v>45241.896618700805</v>
      </c>
    </row>
    <row r="37" spans="1:10" x14ac:dyDescent="0.25">
      <c r="A37" s="25"/>
      <c r="B37" s="93" t="s">
        <v>242</v>
      </c>
      <c r="C37" s="41"/>
      <c r="D37" s="95"/>
      <c r="E37" s="107"/>
      <c r="F37" s="96"/>
      <c r="G37" s="96"/>
      <c r="H37" s="10"/>
      <c r="I37" s="22"/>
      <c r="J37" s="22"/>
    </row>
    <row r="38" spans="1:10" x14ac:dyDescent="0.25">
      <c r="A38" s="23" t="s">
        <v>95</v>
      </c>
      <c r="B38" s="93" t="s">
        <v>242</v>
      </c>
      <c r="C38" s="41"/>
      <c r="D38" s="95"/>
      <c r="E38" s="107"/>
      <c r="F38" s="96"/>
      <c r="G38" s="96"/>
      <c r="H38" s="10"/>
      <c r="I38" s="22"/>
      <c r="J38" s="22"/>
    </row>
    <row r="39" spans="1:10" x14ac:dyDescent="0.25">
      <c r="A39" s="25" t="s">
        <v>51</v>
      </c>
      <c r="B39" s="102">
        <v>71.285352954702233</v>
      </c>
      <c r="C39" s="103">
        <f t="shared" ref="C39:C42" si="12">B39-H39</f>
        <v>-3.6422794354545971</v>
      </c>
      <c r="D39" s="103">
        <f t="shared" ref="D39:D42" si="13">C39/H39*100</f>
        <v>-4.861063027440701</v>
      </c>
      <c r="E39" s="107">
        <f>IF(B39&lt;I39,-1,IF(B39&gt;J39,1,0))</f>
        <v>-1</v>
      </c>
      <c r="F39" s="96"/>
      <c r="G39" s="96"/>
      <c r="H39" s="42">
        <v>74.92763239015683</v>
      </c>
      <c r="I39" s="63">
        <v>72.688122028083271</v>
      </c>
      <c r="J39" s="63">
        <v>77.16714275223039</v>
      </c>
    </row>
    <row r="40" spans="1:10" x14ac:dyDescent="0.25">
      <c r="A40" s="25" t="s">
        <v>73</v>
      </c>
      <c r="B40" s="102">
        <v>10.646381032676732</v>
      </c>
      <c r="C40" s="103">
        <f t="shared" si="12"/>
        <v>-2.2955311162743044</v>
      </c>
      <c r="D40" s="103">
        <f t="shared" si="13"/>
        <v>-17.737186668048594</v>
      </c>
      <c r="E40" s="107">
        <f>IF(B40&lt;I40,-1,IF(B40&gt;J40,1,0))</f>
        <v>-1</v>
      </c>
      <c r="F40" s="96"/>
      <c r="G40" s="96"/>
      <c r="H40" s="66">
        <v>12.941912148951037</v>
      </c>
      <c r="I40" s="63">
        <v>11.232920549966886</v>
      </c>
      <c r="J40" s="63">
        <v>14.650903747935187</v>
      </c>
    </row>
    <row r="41" spans="1:10" ht="23.25" x14ac:dyDescent="0.25">
      <c r="A41" s="25" t="s">
        <v>96</v>
      </c>
      <c r="B41" s="102">
        <v>13.761017858511535</v>
      </c>
      <c r="C41" s="103">
        <f t="shared" si="12"/>
        <v>1.2119165086280859</v>
      </c>
      <c r="D41" s="103">
        <f t="shared" si="13"/>
        <v>9.6573967715970497</v>
      </c>
      <c r="E41" s="107">
        <f>IF(B41&lt;I41,-1,IF(B41&gt;J41,1,0))</f>
        <v>0</v>
      </c>
      <c r="F41" s="96"/>
      <c r="G41" s="96"/>
      <c r="H41" s="314">
        <v>12.549101349883449</v>
      </c>
      <c r="I41" s="315">
        <v>10.929150587259995</v>
      </c>
      <c r="J41" s="315">
        <v>14.169052112506902</v>
      </c>
    </row>
    <row r="42" spans="1:10" x14ac:dyDescent="0.25">
      <c r="A42" s="25" t="s">
        <v>97</v>
      </c>
      <c r="B42" s="102">
        <v>22.632022687207787</v>
      </c>
      <c r="C42" s="103">
        <f t="shared" si="12"/>
        <v>8.1512150601227518E-2</v>
      </c>
      <c r="D42" s="103">
        <f t="shared" si="13"/>
        <v>0.36146476803222571</v>
      </c>
      <c r="E42" s="107">
        <f>IF(B42&lt;I42,-1,IF(B42&gt;J42,1,0))</f>
        <v>0</v>
      </c>
      <c r="F42" s="96"/>
      <c r="G42" s="96"/>
      <c r="H42" s="42">
        <v>22.550510536606559</v>
      </c>
      <c r="I42" s="63">
        <v>20.596841183071486</v>
      </c>
      <c r="J42" s="63">
        <v>24.504179890141632</v>
      </c>
    </row>
    <row r="43" spans="1:10" x14ac:dyDescent="0.25">
      <c r="A43" s="25"/>
      <c r="B43" s="93" t="s">
        <v>242</v>
      </c>
      <c r="C43" s="41"/>
      <c r="D43" s="95"/>
      <c r="E43" s="107"/>
      <c r="F43" s="96"/>
      <c r="G43" s="96"/>
      <c r="H43" s="42"/>
      <c r="I43" s="22"/>
      <c r="J43" s="22"/>
    </row>
    <row r="44" spans="1:10" x14ac:dyDescent="0.25">
      <c r="A44" s="89" t="s">
        <v>98</v>
      </c>
      <c r="B44" s="90">
        <v>146876</v>
      </c>
      <c r="C44" s="13">
        <f>B44-H44</f>
        <v>-347</v>
      </c>
      <c r="D44" s="91">
        <f>C44/H44*100</f>
        <v>-0.23569686801654632</v>
      </c>
      <c r="E44" s="106">
        <f>IF(B44&lt;I44,-1,IF(B44&gt;J44,1,0))</f>
        <v>0</v>
      </c>
      <c r="F44" s="15"/>
      <c r="G44" s="15"/>
      <c r="H44" s="190">
        <v>147223</v>
      </c>
      <c r="I44" s="202">
        <v>137474.5781892527</v>
      </c>
      <c r="J44" s="202">
        <v>156971.4218107473</v>
      </c>
    </row>
    <row r="45" spans="1:10" x14ac:dyDescent="0.25">
      <c r="A45" s="92"/>
      <c r="B45" s="93" t="s">
        <v>242</v>
      </c>
      <c r="C45" s="94"/>
      <c r="D45" s="95"/>
      <c r="E45" s="107"/>
      <c r="F45" s="96"/>
      <c r="G45" s="96"/>
      <c r="H45" s="41"/>
      <c r="I45" s="212"/>
      <c r="J45" s="212"/>
    </row>
    <row r="46" spans="1:10" x14ac:dyDescent="0.25">
      <c r="A46" s="101" t="s">
        <v>99</v>
      </c>
      <c r="B46" s="98">
        <v>146876</v>
      </c>
      <c r="C46" s="24">
        <f t="shared" ref="C46:C48" si="14">B46-H46</f>
        <v>-347</v>
      </c>
      <c r="D46" s="99">
        <f t="shared" ref="D46:D48" si="15">C46/H46*100</f>
        <v>-0.23569686801654632</v>
      </c>
      <c r="E46" s="107">
        <f>IF(B46&lt;I46,-1,IF(B46&gt;J46,1,0))</f>
        <v>0</v>
      </c>
      <c r="F46" s="166">
        <f>+B46-F47</f>
        <v>0</v>
      </c>
      <c r="G46" s="166">
        <f>+C46-G47</f>
        <v>0</v>
      </c>
      <c r="H46" s="190">
        <v>147223</v>
      </c>
      <c r="I46" s="202">
        <v>137474.5781892527</v>
      </c>
      <c r="J46" s="202">
        <v>156971.4218107473</v>
      </c>
    </row>
    <row r="47" spans="1:10" x14ac:dyDescent="0.25">
      <c r="A47" s="100" t="s">
        <v>100</v>
      </c>
      <c r="B47" s="93">
        <v>10652</v>
      </c>
      <c r="C47" s="26">
        <f t="shared" si="14"/>
        <v>-2062</v>
      </c>
      <c r="D47" s="95">
        <f t="shared" si="15"/>
        <v>-16.218341985213151</v>
      </c>
      <c r="E47" s="107">
        <f>IF(B47&lt;I47,-1,IF(B47&gt;J47,1,0))</f>
        <v>0</v>
      </c>
      <c r="F47" s="93">
        <f>SUM(B47:B48)</f>
        <v>146876</v>
      </c>
      <c r="G47" s="93">
        <f>SUM(C47:C48)</f>
        <v>-347</v>
      </c>
      <c r="H47" s="41">
        <v>12714</v>
      </c>
      <c r="I47" s="205">
        <v>9532.3351484697978</v>
      </c>
      <c r="J47" s="205">
        <v>15895.664851530202</v>
      </c>
    </row>
    <row r="48" spans="1:10" x14ac:dyDescent="0.25">
      <c r="A48" s="100" t="s">
        <v>101</v>
      </c>
      <c r="B48" s="93">
        <v>136224</v>
      </c>
      <c r="C48" s="26">
        <f t="shared" si="14"/>
        <v>1715</v>
      </c>
      <c r="D48" s="95">
        <f t="shared" si="15"/>
        <v>1.2750076203079348</v>
      </c>
      <c r="E48" s="107">
        <f>IF(B48&lt;I48,-1,IF(B48&gt;J48,1,0))</f>
        <v>0</v>
      </c>
      <c r="F48" s="96"/>
      <c r="G48" s="96"/>
      <c r="H48" s="87">
        <v>134509</v>
      </c>
      <c r="I48" s="205">
        <v>125827.67969190469</v>
      </c>
      <c r="J48" s="205">
        <v>143190.32030809531</v>
      </c>
    </row>
    <row r="49" spans="1:10" x14ac:dyDescent="0.25">
      <c r="A49" s="100"/>
      <c r="B49" s="93" t="s">
        <v>242</v>
      </c>
      <c r="C49" s="94"/>
      <c r="D49" s="95"/>
      <c r="E49" s="107"/>
      <c r="F49" s="96"/>
      <c r="G49" s="96"/>
      <c r="H49" s="87"/>
      <c r="I49" s="217"/>
      <c r="J49" s="217"/>
    </row>
    <row r="50" spans="1:10" x14ac:dyDescent="0.25">
      <c r="A50" s="101" t="s">
        <v>102</v>
      </c>
      <c r="B50" s="98">
        <v>146876</v>
      </c>
      <c r="C50" s="24">
        <f t="shared" ref="C50:C52" si="16">B50-H50</f>
        <v>-347</v>
      </c>
      <c r="D50" s="99">
        <f t="shared" ref="D50:D52" si="17">C50/H50*100</f>
        <v>-0.23569686801654632</v>
      </c>
      <c r="E50" s="107">
        <f>IF(B50&lt;I50,-1,IF(B50&gt;J50,1,0))</f>
        <v>0</v>
      </c>
      <c r="F50" s="96"/>
      <c r="G50" s="96"/>
      <c r="H50" s="190">
        <v>147223</v>
      </c>
      <c r="I50" s="202">
        <v>137474.5781892527</v>
      </c>
      <c r="J50" s="202">
        <v>156971.4218107473</v>
      </c>
    </row>
    <row r="51" spans="1:10" x14ac:dyDescent="0.25">
      <c r="A51" s="100" t="s">
        <v>23</v>
      </c>
      <c r="B51" s="93">
        <v>82202</v>
      </c>
      <c r="C51" s="26">
        <f t="shared" si="16"/>
        <v>2178</v>
      </c>
      <c r="D51" s="95">
        <f t="shared" si="17"/>
        <v>2.7216834949515145</v>
      </c>
      <c r="E51" s="107">
        <f>IF(B51&lt;I51,-1,IF(B51&gt;J51,1,0))</f>
        <v>0</v>
      </c>
      <c r="F51" s="166">
        <f>+B50-F52</f>
        <v>0</v>
      </c>
      <c r="G51" s="166">
        <f>+C50-G52</f>
        <v>0</v>
      </c>
      <c r="H51" s="87">
        <v>80024</v>
      </c>
      <c r="I51" s="205">
        <v>73356.151904156563</v>
      </c>
      <c r="J51" s="205">
        <v>86691.848095843437</v>
      </c>
    </row>
    <row r="52" spans="1:10" x14ac:dyDescent="0.25">
      <c r="A52" s="100" t="s">
        <v>24</v>
      </c>
      <c r="B52" s="93">
        <v>64674</v>
      </c>
      <c r="C52" s="26">
        <f t="shared" si="16"/>
        <v>-2525</v>
      </c>
      <c r="D52" s="95">
        <f t="shared" si="17"/>
        <v>-3.7574963913153474</v>
      </c>
      <c r="E52" s="107">
        <f>IF(B52&lt;I52,-1,IF(B52&gt;J52,1,0))</f>
        <v>0</v>
      </c>
      <c r="F52" s="93">
        <f>SUM(B51:B52)</f>
        <v>146876</v>
      </c>
      <c r="G52" s="93">
        <f>SUM(C51:C52)</f>
        <v>-347</v>
      </c>
      <c r="H52" s="87">
        <v>67199</v>
      </c>
      <c r="I52" s="205">
        <v>59846.541163400034</v>
      </c>
      <c r="J52" s="205">
        <v>74551.458836599966</v>
      </c>
    </row>
    <row r="53" spans="1:10" x14ac:dyDescent="0.25">
      <c r="A53" s="100"/>
      <c r="B53" s="93" t="s">
        <v>242</v>
      </c>
      <c r="C53" s="94"/>
      <c r="D53" s="95"/>
      <c r="E53" s="107"/>
      <c r="F53" s="96"/>
      <c r="G53" s="96"/>
      <c r="H53" s="87"/>
      <c r="I53" s="217"/>
      <c r="J53" s="217"/>
    </row>
    <row r="54" spans="1:10" x14ac:dyDescent="0.25">
      <c r="A54" s="101" t="s">
        <v>124</v>
      </c>
      <c r="B54" s="98">
        <v>146876</v>
      </c>
      <c r="C54" s="24">
        <f t="shared" ref="C54:C59" si="18">B54-H54</f>
        <v>-347</v>
      </c>
      <c r="D54" s="99">
        <f t="shared" ref="D54:D59" si="19">C54/H54*100</f>
        <v>-0.23569686801654632</v>
      </c>
      <c r="E54" s="107">
        <f t="shared" ref="E54:E58" si="20">IF(B54&lt;I54,-1,IF(B54&gt;J54,1,0))</f>
        <v>0</v>
      </c>
      <c r="F54" s="96"/>
      <c r="G54" s="96"/>
      <c r="H54" s="190">
        <v>147223</v>
      </c>
      <c r="I54" s="202">
        <v>137474.5781892527</v>
      </c>
      <c r="J54" s="202">
        <v>156971.4218107473</v>
      </c>
    </row>
    <row r="55" spans="1:10" x14ac:dyDescent="0.25">
      <c r="A55" s="100" t="s">
        <v>86</v>
      </c>
      <c r="B55" s="93">
        <v>20547</v>
      </c>
      <c r="C55" s="26">
        <f t="shared" si="18"/>
        <v>4598</v>
      </c>
      <c r="D55" s="95">
        <f t="shared" si="19"/>
        <v>28.829393692394508</v>
      </c>
      <c r="E55" s="107">
        <f t="shared" si="20"/>
        <v>1</v>
      </c>
      <c r="F55" s="166">
        <f>+B54-F56</f>
        <v>0</v>
      </c>
      <c r="G55" s="166">
        <f>+C54-G56</f>
        <v>0</v>
      </c>
      <c r="H55" s="87">
        <v>15949</v>
      </c>
      <c r="I55" s="205">
        <v>12876.089289493277</v>
      </c>
      <c r="J55" s="205">
        <v>19021.910710506723</v>
      </c>
    </row>
    <row r="56" spans="1:10" x14ac:dyDescent="0.25">
      <c r="A56" s="100" t="s">
        <v>87</v>
      </c>
      <c r="B56" s="93">
        <v>65698</v>
      </c>
      <c r="C56" s="26">
        <f t="shared" si="18"/>
        <v>-3447</v>
      </c>
      <c r="D56" s="95">
        <f t="shared" si="19"/>
        <v>-4.9851760792537423</v>
      </c>
      <c r="E56" s="107">
        <f t="shared" si="20"/>
        <v>0</v>
      </c>
      <c r="F56" s="93">
        <f>SUM(B55:B59)</f>
        <v>146876</v>
      </c>
      <c r="G56" s="93">
        <f>SUM(C55:C59)</f>
        <v>-347</v>
      </c>
      <c r="H56" s="87">
        <v>69145</v>
      </c>
      <c r="I56" s="205">
        <v>62516.79442317901</v>
      </c>
      <c r="J56" s="205">
        <v>75773.205576820998</v>
      </c>
    </row>
    <row r="57" spans="1:10" x14ac:dyDescent="0.25">
      <c r="A57" s="100" t="s">
        <v>88</v>
      </c>
      <c r="B57" s="93">
        <v>28804</v>
      </c>
      <c r="C57" s="26">
        <f t="shared" si="18"/>
        <v>-2669</v>
      </c>
      <c r="D57" s="95">
        <f t="shared" si="19"/>
        <v>-8.4802846884631276</v>
      </c>
      <c r="E57" s="107">
        <f t="shared" si="20"/>
        <v>0</v>
      </c>
      <c r="F57" s="96"/>
      <c r="G57" s="96"/>
      <c r="H57" s="87">
        <v>31473</v>
      </c>
      <c r="I57" s="205">
        <v>27029.954026861262</v>
      </c>
      <c r="J57" s="205">
        <v>35916.045973138738</v>
      </c>
    </row>
    <row r="58" spans="1:10" x14ac:dyDescent="0.25">
      <c r="A58" s="100" t="s">
        <v>89</v>
      </c>
      <c r="B58" s="93">
        <v>31827</v>
      </c>
      <c r="C58" s="26">
        <f t="shared" si="18"/>
        <v>1441</v>
      </c>
      <c r="D58" s="95">
        <f t="shared" si="19"/>
        <v>4.7423155400513393</v>
      </c>
      <c r="E58" s="107">
        <f t="shared" si="20"/>
        <v>0</v>
      </c>
      <c r="F58" s="96"/>
      <c r="G58" s="96"/>
      <c r="H58" s="87">
        <v>30386</v>
      </c>
      <c r="I58" s="205">
        <v>25845.034138347419</v>
      </c>
      <c r="J58" s="205">
        <v>34926.965861652578</v>
      </c>
    </row>
    <row r="59" spans="1:10" x14ac:dyDescent="0.25">
      <c r="A59" s="100" t="s">
        <v>10</v>
      </c>
      <c r="B59" s="93">
        <v>0</v>
      </c>
      <c r="C59" s="26">
        <f t="shared" si="18"/>
        <v>-270</v>
      </c>
      <c r="D59" s="95">
        <f t="shared" si="19"/>
        <v>-100</v>
      </c>
      <c r="E59" s="107">
        <v>0</v>
      </c>
      <c r="F59" s="96"/>
      <c r="G59" s="96"/>
      <c r="H59" s="87">
        <v>270</v>
      </c>
      <c r="I59" s="205" t="s">
        <v>164</v>
      </c>
      <c r="J59" s="205" t="s">
        <v>164</v>
      </c>
    </row>
    <row r="60" spans="1:10" x14ac:dyDescent="0.25">
      <c r="A60" s="100"/>
      <c r="B60" s="104" t="s">
        <v>242</v>
      </c>
      <c r="C60" s="94"/>
      <c r="D60" s="95"/>
      <c r="E60" s="107"/>
      <c r="F60" s="96"/>
      <c r="G60" s="96"/>
      <c r="H60" s="87"/>
      <c r="I60" s="217"/>
      <c r="J60" s="217"/>
    </row>
    <row r="61" spans="1:10" x14ac:dyDescent="0.25">
      <c r="A61" s="101" t="s">
        <v>103</v>
      </c>
      <c r="B61" s="98">
        <v>146876</v>
      </c>
      <c r="C61" s="24">
        <f t="shared" ref="C61:C65" si="21">B61-H61</f>
        <v>-347</v>
      </c>
      <c r="D61" s="99">
        <f t="shared" ref="D61:D65" si="22">C61/H61*100</f>
        <v>-0.23569686801654632</v>
      </c>
      <c r="E61" s="107">
        <f>IF(B61&lt;I61,-1,IF(B61&gt;J61,1,0))</f>
        <v>0</v>
      </c>
      <c r="F61" s="96"/>
      <c r="G61" s="96"/>
      <c r="H61" s="190">
        <v>147223</v>
      </c>
      <c r="I61" s="202">
        <v>137474.5781892527</v>
      </c>
      <c r="J61" s="202">
        <v>156971.4218107473</v>
      </c>
    </row>
    <row r="62" spans="1:10" x14ac:dyDescent="0.25">
      <c r="A62" s="100" t="s">
        <v>56</v>
      </c>
      <c r="B62" s="93">
        <v>42310</v>
      </c>
      <c r="C62" s="26">
        <f t="shared" si="21"/>
        <v>-4993</v>
      </c>
      <c r="D62" s="95">
        <f t="shared" si="22"/>
        <v>-10.55535589708898</v>
      </c>
      <c r="E62" s="107">
        <f>IF(B62&lt;I62,-1,IF(B62&gt;J62,1,0))</f>
        <v>0</v>
      </c>
      <c r="F62" s="166">
        <f>+B61-F63</f>
        <v>0</v>
      </c>
      <c r="G62" s="166">
        <f>+C61-G63</f>
        <v>0</v>
      </c>
      <c r="H62" s="87">
        <v>47303</v>
      </c>
      <c r="I62" s="205">
        <v>40207.319051350445</v>
      </c>
      <c r="J62" s="205">
        <v>54398.680948649555</v>
      </c>
    </row>
    <row r="63" spans="1:10" x14ac:dyDescent="0.25">
      <c r="A63" s="100" t="s">
        <v>66</v>
      </c>
      <c r="B63" s="93">
        <v>21917</v>
      </c>
      <c r="C63" s="26">
        <f t="shared" si="21"/>
        <v>-239</v>
      </c>
      <c r="D63" s="95">
        <f t="shared" si="22"/>
        <v>-1.0787145694168623</v>
      </c>
      <c r="E63" s="107">
        <f>IF(B63&lt;I63,-1,IF(B63&gt;J63,1,0))</f>
        <v>0</v>
      </c>
      <c r="F63" s="93">
        <f>SUM(B62:B65)</f>
        <v>146876</v>
      </c>
      <c r="G63" s="93">
        <f>SUM(C62:C65)</f>
        <v>-347</v>
      </c>
      <c r="H63" s="87">
        <v>22156</v>
      </c>
      <c r="I63" s="205">
        <v>18285.931360721002</v>
      </c>
      <c r="J63" s="205">
        <v>26026.068639278998</v>
      </c>
    </row>
    <row r="64" spans="1:10" x14ac:dyDescent="0.25">
      <c r="A64" s="100" t="s">
        <v>4</v>
      </c>
      <c r="B64" s="93">
        <v>11999</v>
      </c>
      <c r="C64" s="26">
        <f t="shared" si="21"/>
        <v>882</v>
      </c>
      <c r="D64" s="95">
        <f t="shared" si="22"/>
        <v>7.9337950886030404</v>
      </c>
      <c r="E64" s="107">
        <f>IF(B64&lt;I64,-1,IF(B64&gt;J64,1,0))</f>
        <v>0</v>
      </c>
      <c r="F64" s="96"/>
      <c r="G64" s="96"/>
      <c r="H64" s="87">
        <v>11117</v>
      </c>
      <c r="I64" s="205">
        <v>8510.5467874423339</v>
      </c>
      <c r="J64" s="205">
        <v>13723.453212557666</v>
      </c>
    </row>
    <row r="65" spans="1:10" x14ac:dyDescent="0.25">
      <c r="A65" s="100" t="s">
        <v>122</v>
      </c>
      <c r="B65" s="93">
        <v>70650</v>
      </c>
      <c r="C65" s="26">
        <f t="shared" si="21"/>
        <v>4003</v>
      </c>
      <c r="D65" s="95">
        <f t="shared" si="22"/>
        <v>6.0062718501958079</v>
      </c>
      <c r="E65" s="107">
        <f>IF(B65&lt;I65,-1,IF(B65&gt;J65,1,0))</f>
        <v>0</v>
      </c>
      <c r="F65" s="96"/>
      <c r="G65" s="96"/>
      <c r="H65" s="87">
        <v>66647</v>
      </c>
      <c r="I65" s="205">
        <v>59926.327254613869</v>
      </c>
      <c r="J65" s="205">
        <v>73367.672745386139</v>
      </c>
    </row>
    <row r="66" spans="1:10" x14ac:dyDescent="0.25">
      <c r="A66" s="100"/>
      <c r="B66" s="104" t="s">
        <v>242</v>
      </c>
      <c r="C66" s="94"/>
      <c r="D66" s="95"/>
      <c r="E66" s="107"/>
      <c r="F66" s="96"/>
      <c r="G66" s="96"/>
      <c r="H66" s="87"/>
      <c r="I66" s="217"/>
      <c r="J66" s="217"/>
    </row>
    <row r="67" spans="1:10" x14ac:dyDescent="0.25">
      <c r="A67" s="23" t="s">
        <v>126</v>
      </c>
      <c r="B67" s="98">
        <v>146876</v>
      </c>
      <c r="C67" s="24">
        <f t="shared" ref="C67:C72" si="23">B67-H67</f>
        <v>-347</v>
      </c>
      <c r="D67" s="99">
        <f t="shared" ref="D67:D72" si="24">C67/H67*100</f>
        <v>-0.23569686801654632</v>
      </c>
      <c r="E67" s="107">
        <f t="shared" ref="E67:E70" si="25">IF(B67&lt;I67,-1,IF(B67&gt;J67,1,0))</f>
        <v>0</v>
      </c>
      <c r="F67" s="96"/>
      <c r="G67" s="96"/>
      <c r="H67" s="190">
        <v>147223</v>
      </c>
      <c r="I67" s="202">
        <v>137474.5781892527</v>
      </c>
      <c r="J67" s="202">
        <v>156971.4218107473</v>
      </c>
    </row>
    <row r="68" spans="1:10" x14ac:dyDescent="0.25">
      <c r="A68" s="25" t="s">
        <v>91</v>
      </c>
      <c r="B68" s="93">
        <v>83484</v>
      </c>
      <c r="C68" s="26">
        <f t="shared" si="23"/>
        <v>-9266</v>
      </c>
      <c r="D68" s="95">
        <f t="shared" si="24"/>
        <v>-9.9902964959568727</v>
      </c>
      <c r="E68" s="107">
        <f t="shared" si="25"/>
        <v>-1</v>
      </c>
      <c r="F68" s="166">
        <f>+B67-F69</f>
        <v>0</v>
      </c>
      <c r="G68" s="166">
        <f>+C67-G69</f>
        <v>0</v>
      </c>
      <c r="H68" s="87">
        <v>92750</v>
      </c>
      <c r="I68" s="205">
        <v>85304.774768365605</v>
      </c>
      <c r="J68" s="205">
        <v>100195.22523163439</v>
      </c>
    </row>
    <row r="69" spans="1:10" x14ac:dyDescent="0.25">
      <c r="A69" s="25" t="s">
        <v>92</v>
      </c>
      <c r="B69" s="93">
        <v>43507</v>
      </c>
      <c r="C69" s="26">
        <f t="shared" si="23"/>
        <v>6301</v>
      </c>
      <c r="D69" s="95">
        <f t="shared" si="24"/>
        <v>16.93544052034618</v>
      </c>
      <c r="E69" s="107">
        <f t="shared" si="25"/>
        <v>1</v>
      </c>
      <c r="F69" s="93">
        <f>SUM(B68:B72)</f>
        <v>146876</v>
      </c>
      <c r="G69" s="93">
        <f>SUM(C68:C72)</f>
        <v>-347</v>
      </c>
      <c r="H69" s="87">
        <v>37206</v>
      </c>
      <c r="I69" s="205">
        <v>32348.480048787209</v>
      </c>
      <c r="J69" s="205">
        <v>42063.519951212787</v>
      </c>
    </row>
    <row r="70" spans="1:10" x14ac:dyDescent="0.25">
      <c r="A70" s="25" t="s">
        <v>93</v>
      </c>
      <c r="B70" s="93">
        <v>14886</v>
      </c>
      <c r="C70" s="26">
        <f t="shared" si="23"/>
        <v>3642</v>
      </c>
      <c r="D70" s="95">
        <f t="shared" si="24"/>
        <v>32.390608324439704</v>
      </c>
      <c r="E70" s="107">
        <f t="shared" si="25"/>
        <v>1</v>
      </c>
      <c r="F70" s="96"/>
      <c r="G70" s="96"/>
      <c r="H70" s="41">
        <v>11244</v>
      </c>
      <c r="I70" s="205">
        <v>8828.4261776562362</v>
      </c>
      <c r="J70" s="205">
        <v>13659.573822343764</v>
      </c>
    </row>
    <row r="71" spans="1:10" s="291" customFormat="1" ht="11.25" x14ac:dyDescent="0.2">
      <c r="A71" s="317" t="s">
        <v>94</v>
      </c>
      <c r="B71" s="318">
        <v>3358</v>
      </c>
      <c r="C71" s="319">
        <f t="shared" si="23"/>
        <v>785</v>
      </c>
      <c r="D71" s="320">
        <f t="shared" si="24"/>
        <v>30.509133307423241</v>
      </c>
      <c r="E71" s="321">
        <v>0</v>
      </c>
      <c r="F71" s="287"/>
      <c r="G71" s="287"/>
      <c r="H71" s="289">
        <v>2573</v>
      </c>
      <c r="I71" s="290">
        <v>1349.8904812829314</v>
      </c>
      <c r="J71" s="290">
        <v>3796.1095187170686</v>
      </c>
    </row>
    <row r="72" spans="1:10" x14ac:dyDescent="0.25">
      <c r="A72" s="25" t="s">
        <v>10</v>
      </c>
      <c r="B72" s="93">
        <v>1641</v>
      </c>
      <c r="C72" s="26">
        <f t="shared" si="23"/>
        <v>-1809</v>
      </c>
      <c r="D72" s="95">
        <f t="shared" si="24"/>
        <v>-52.434782608695649</v>
      </c>
      <c r="E72" s="107">
        <v>0</v>
      </c>
      <c r="F72" s="96"/>
      <c r="G72" s="96"/>
      <c r="H72" s="41">
        <v>3450</v>
      </c>
      <c r="I72" s="205">
        <v>2013.1623242209221</v>
      </c>
      <c r="J72" s="205">
        <v>4886.8376757790775</v>
      </c>
    </row>
    <row r="73" spans="1:10" x14ac:dyDescent="0.25">
      <c r="A73" s="25"/>
      <c r="B73" s="104" t="s">
        <v>242</v>
      </c>
      <c r="C73" s="41"/>
      <c r="D73" s="95"/>
      <c r="E73" s="107"/>
      <c r="F73" s="96"/>
      <c r="G73" s="96"/>
      <c r="H73" s="10"/>
      <c r="I73" s="322"/>
      <c r="J73" s="322"/>
    </row>
    <row r="74" spans="1:10" x14ac:dyDescent="0.25">
      <c r="A74" s="23" t="s">
        <v>104</v>
      </c>
      <c r="B74" s="93" t="s">
        <v>242</v>
      </c>
      <c r="C74" s="41"/>
      <c r="D74" s="95"/>
      <c r="E74" s="107"/>
      <c r="F74" s="96"/>
      <c r="G74" s="96"/>
      <c r="H74" s="10"/>
      <c r="I74" s="322"/>
      <c r="J74" s="322"/>
    </row>
    <row r="75" spans="1:10" x14ac:dyDescent="0.25">
      <c r="A75" s="25" t="s">
        <v>51</v>
      </c>
      <c r="B75" s="102">
        <v>44.033061902557257</v>
      </c>
      <c r="C75" s="103">
        <f t="shared" ref="C75:C78" si="26">B75-H75</f>
        <v>-1.6113007309986358</v>
      </c>
      <c r="D75" s="103">
        <f t="shared" ref="D75:D78" si="27">C75/H75*100</f>
        <v>-3.5301199053529393</v>
      </c>
      <c r="E75" s="107">
        <f>IF(B75&lt;I75,-1,IF(B75&gt;J75,1,0))</f>
        <v>0</v>
      </c>
      <c r="F75" s="96"/>
      <c r="G75" s="96"/>
      <c r="H75" s="63">
        <v>45.644362633555893</v>
      </c>
      <c r="I75" s="63">
        <v>41.938529881717962</v>
      </c>
      <c r="J75" s="63">
        <v>49.350195385393832</v>
      </c>
    </row>
    <row r="76" spans="1:10" x14ac:dyDescent="0.25">
      <c r="A76" s="25" t="s">
        <v>73</v>
      </c>
      <c r="B76" s="102">
        <v>16.633078242871537</v>
      </c>
      <c r="C76" s="103">
        <f t="shared" si="26"/>
        <v>-5.5801628947224522</v>
      </c>
      <c r="D76" s="103">
        <f t="shared" si="27"/>
        <v>-25.120885602229876</v>
      </c>
      <c r="E76" s="107">
        <f>IF(B76&lt;I76,-1,IF(B76&gt;J76,1,0))</f>
        <v>-1</v>
      </c>
      <c r="F76" s="96"/>
      <c r="G76" s="96"/>
      <c r="H76" s="63">
        <v>22.21324113759399</v>
      </c>
      <c r="I76" s="63">
        <v>19.398534886431573</v>
      </c>
      <c r="J76" s="63">
        <v>25.027947388756406</v>
      </c>
    </row>
    <row r="77" spans="1:10" ht="23.25" x14ac:dyDescent="0.25">
      <c r="A77" s="25" t="s">
        <v>96</v>
      </c>
      <c r="B77" s="102">
        <v>24.631662082300718</v>
      </c>
      <c r="C77" s="103">
        <f t="shared" si="26"/>
        <v>-2.0136311123767427</v>
      </c>
      <c r="D77" s="103">
        <f t="shared" si="27"/>
        <v>-7.5571737854961043</v>
      </c>
      <c r="E77" s="107">
        <f>IF(B77&lt;I77,-1,IF(B77&gt;J77,1,0))</f>
        <v>0</v>
      </c>
      <c r="F77" s="96"/>
      <c r="G77" s="96"/>
      <c r="H77" s="315">
        <v>26.64529319467746</v>
      </c>
      <c r="I77" s="315">
        <v>23.615244923027163</v>
      </c>
      <c r="J77" s="315">
        <v>29.675341466327758</v>
      </c>
    </row>
    <row r="78" spans="1:10" ht="15.75" thickBot="1" x14ac:dyDescent="0.3">
      <c r="A78" s="323" t="s">
        <v>97</v>
      </c>
      <c r="B78" s="105">
        <v>21.669299272856016</v>
      </c>
      <c r="C78" s="103">
        <f t="shared" si="26"/>
        <v>1.0298611415857657</v>
      </c>
      <c r="D78" s="103">
        <f t="shared" si="27"/>
        <v>4.9897731470967281</v>
      </c>
      <c r="E78" s="324">
        <f>IF(B78&lt;I78,-1,IF(B78&gt;J78,1,0))</f>
        <v>0</v>
      </c>
      <c r="F78" s="96"/>
      <c r="G78" s="96"/>
      <c r="H78" s="255">
        <v>20.63943813127025</v>
      </c>
      <c r="I78" s="255">
        <v>17.813218147245273</v>
      </c>
      <c r="J78" s="255">
        <v>23.465658115295223</v>
      </c>
    </row>
    <row r="79" spans="1:10" ht="12.75" customHeight="1" x14ac:dyDescent="0.25">
      <c r="A79" s="384" t="s">
        <v>105</v>
      </c>
      <c r="B79" s="384"/>
      <c r="C79" s="384"/>
      <c r="D79" s="384"/>
      <c r="E79" s="384"/>
      <c r="F79" s="269"/>
      <c r="G79" s="269"/>
      <c r="H79" s="10"/>
      <c r="I79" s="10"/>
      <c r="J79" s="10"/>
    </row>
    <row r="80" spans="1:10" x14ac:dyDescent="0.25">
      <c r="A80" s="380" t="s">
        <v>106</v>
      </c>
      <c r="B80" s="380"/>
      <c r="C80" s="380"/>
      <c r="D80" s="380"/>
      <c r="E80" s="380"/>
      <c r="F80" s="267"/>
      <c r="G80" s="267"/>
      <c r="H80" s="10"/>
      <c r="I80" s="10"/>
      <c r="J80" s="10"/>
    </row>
    <row r="81" spans="1:7" x14ac:dyDescent="0.25">
      <c r="A81" s="381" t="s">
        <v>107</v>
      </c>
      <c r="B81" s="381"/>
      <c r="C81" s="381"/>
      <c r="D81" s="381"/>
      <c r="E81" s="381"/>
      <c r="F81" s="268"/>
      <c r="G81" s="268"/>
    </row>
    <row r="82" spans="1:7" x14ac:dyDescent="0.25">
      <c r="A82" s="382" t="s">
        <v>226</v>
      </c>
      <c r="B82" s="382"/>
      <c r="C82" s="382"/>
      <c r="D82" s="382"/>
      <c r="E82" s="382"/>
      <c r="F82" s="269"/>
      <c r="G82" s="269"/>
    </row>
    <row r="83" spans="1:7" ht="12.75" customHeight="1" x14ac:dyDescent="0.25">
      <c r="A83" s="378" t="s">
        <v>62</v>
      </c>
      <c r="B83" s="378"/>
      <c r="C83" s="378"/>
      <c r="D83" s="378"/>
      <c r="E83" s="378"/>
      <c r="F83" s="266"/>
      <c r="G83" s="266"/>
    </row>
    <row r="84" spans="1:7" ht="10.15" customHeight="1" x14ac:dyDescent="0.25">
      <c r="A84" s="352" t="s">
        <v>259</v>
      </c>
      <c r="B84" s="352"/>
      <c r="C84" s="352"/>
      <c r="D84" s="352"/>
      <c r="E84" s="352"/>
      <c r="F84" s="262"/>
      <c r="G84" s="262"/>
    </row>
    <row r="85" spans="1:7" hidden="1" x14ac:dyDescent="0.25">
      <c r="A85" s="67">
        <v>1</v>
      </c>
      <c r="B85" s="67">
        <v>-1</v>
      </c>
      <c r="C85" s="67">
        <v>0</v>
      </c>
      <c r="D85" s="10"/>
      <c r="E85" s="10"/>
      <c r="F85" s="39"/>
      <c r="G85" s="39"/>
    </row>
    <row r="86" spans="1:7" x14ac:dyDescent="0.25">
      <c r="A86" s="10"/>
      <c r="B86" s="10"/>
      <c r="C86" s="10"/>
      <c r="D86" s="10"/>
      <c r="E86" s="10"/>
      <c r="F86" s="39"/>
      <c r="G86" s="39"/>
    </row>
    <row r="87" spans="1:7" x14ac:dyDescent="0.25">
      <c r="A87" s="10"/>
      <c r="B87" s="10"/>
      <c r="C87" s="10"/>
      <c r="D87" s="10"/>
      <c r="E87" s="10"/>
      <c r="F87" s="10"/>
      <c r="G87" s="10"/>
    </row>
  </sheetData>
  <mergeCells count="17">
    <mergeCell ref="A1:E1"/>
    <mergeCell ref="A2:E2"/>
    <mergeCell ref="A3:E3"/>
    <mergeCell ref="H3:J3"/>
    <mergeCell ref="A4:A5"/>
    <mergeCell ref="C4:D4"/>
    <mergeCell ref="E4:E5"/>
    <mergeCell ref="H4:H5"/>
    <mergeCell ref="I4:J4"/>
    <mergeCell ref="F5:G5"/>
    <mergeCell ref="A84:E84"/>
    <mergeCell ref="F7:G7"/>
    <mergeCell ref="A79:E79"/>
    <mergeCell ref="A80:E80"/>
    <mergeCell ref="A81:E81"/>
    <mergeCell ref="A82:E82"/>
    <mergeCell ref="A83:E83"/>
  </mergeCells>
  <conditionalFormatting sqref="A85:C85 E75:E78 E61:E65 E54:E59 E50:E52 E46:E48 E44 E39:E42 E31:E36 E25:E29 E18:E23 E14:E16 E9:E12 E7 E67:E72">
    <cfRule type="iconSet" priority="5">
      <iconSet iconSet="3Arrows" showValue="0">
        <cfvo type="percent" val="0"/>
        <cfvo type="percent" val="33"/>
        <cfvo type="percent" val="67"/>
      </iconSet>
    </cfRule>
  </conditionalFormatting>
  <conditionalFormatting sqref="F75:G78 F70:G72 F44:G44 F39:G42 F33:G36 F27:G29 F20:G23 F16:G16 F11:G12">
    <cfRule type="iconSet" priority="4">
      <iconSet iconSet="3Arrows" showValue="0">
        <cfvo type="percent" val="0"/>
        <cfvo type="percent" val="33"/>
        <cfvo type="percent" val="67"/>
      </iconSet>
    </cfRule>
  </conditionalFormatting>
  <conditionalFormatting sqref="F64:G66 F57:G60 F53:G53 F48:G49">
    <cfRule type="iconSet" priority="3">
      <iconSet iconSet="3Arrows" showValue="0">
        <cfvo type="percent" val="0"/>
        <cfvo type="percent" val="33"/>
        <cfvo type="percent" val="67"/>
      </iconSet>
    </cfRule>
  </conditionalFormatting>
  <conditionalFormatting sqref="F7">
    <cfRule type="iconSet" priority="2">
      <iconSet iconSet="3Arrows" showValue="0">
        <cfvo type="percent" val="0"/>
        <cfvo type="percent" val="33"/>
        <cfvo type="percent" val="67"/>
      </iconSet>
    </cfRule>
  </conditionalFormatting>
  <conditionalFormatting sqref="F5">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colBreaks count="1" manualBreakCount="1">
    <brk id="7" max="1048575" man="1"/>
  </col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K85"/>
  <sheetViews>
    <sheetView view="pageBreakPreview" zoomScaleNormal="100" zoomScaleSheetLayoutView="100" workbookViewId="0">
      <pane xSplit="1" ySplit="5" topLeftCell="B33" activePane="bottomRight" state="frozen"/>
      <selection pane="topRight" activeCell="B1" sqref="B1"/>
      <selection pane="bottomLeft" activeCell="A6" sqref="A6"/>
      <selection pane="bottomRight" activeCell="B44" sqref="B44"/>
    </sheetView>
  </sheetViews>
  <sheetFormatPr baseColWidth="10" defaultColWidth="11.42578125" defaultRowHeight="11.25" x14ac:dyDescent="0.2"/>
  <cols>
    <col min="1" max="1" width="42" style="10" customWidth="1"/>
    <col min="2" max="4" width="9.28515625" style="10" customWidth="1"/>
    <col min="5" max="5" width="19.85546875" style="39" customWidth="1"/>
    <col min="6" max="6" width="7.5703125" style="39" bestFit="1" customWidth="1"/>
    <col min="7" max="7" width="8.85546875" style="39" bestFit="1" customWidth="1"/>
    <col min="8" max="10" width="11.42578125" style="10" customWidth="1"/>
    <col min="11" max="16384" width="11.42578125" style="10"/>
  </cols>
  <sheetData>
    <row r="1" spans="1:11" x14ac:dyDescent="0.2">
      <c r="A1" s="383" t="s">
        <v>78</v>
      </c>
      <c r="B1" s="383"/>
      <c r="C1" s="383"/>
      <c r="D1" s="383"/>
      <c r="E1" s="383"/>
      <c r="F1" s="248"/>
      <c r="G1" s="248"/>
    </row>
    <row r="2" spans="1:11" ht="12.75" x14ac:dyDescent="0.2">
      <c r="A2" s="383" t="s">
        <v>231</v>
      </c>
      <c r="B2" s="383"/>
      <c r="C2" s="383"/>
      <c r="D2" s="383"/>
      <c r="E2" s="383"/>
      <c r="F2" s="248"/>
      <c r="G2" s="248"/>
    </row>
    <row r="3" spans="1:11" ht="12" thickBot="1" x14ac:dyDescent="0.25">
      <c r="A3" s="357" t="str">
        <f>+'C1 total'!A3</f>
        <v>II Trimestre 2022</v>
      </c>
      <c r="B3" s="357"/>
      <c r="C3" s="357"/>
      <c r="D3" s="357"/>
      <c r="E3" s="357"/>
      <c r="F3" s="241"/>
      <c r="G3" s="241"/>
      <c r="H3" s="353" t="s">
        <v>229</v>
      </c>
      <c r="I3" s="353"/>
      <c r="J3" s="353"/>
    </row>
    <row r="4" spans="1:11" ht="15" customHeight="1" x14ac:dyDescent="0.2">
      <c r="A4" s="348" t="s">
        <v>79</v>
      </c>
      <c r="B4" s="3" t="str">
        <f>+'C1 total'!B4</f>
        <v>II 2022</v>
      </c>
      <c r="C4" s="347" t="s">
        <v>74</v>
      </c>
      <c r="D4" s="347"/>
      <c r="E4" s="360" t="s">
        <v>108</v>
      </c>
      <c r="F4" s="147"/>
      <c r="G4" s="147"/>
      <c r="H4" s="354" t="s">
        <v>227</v>
      </c>
      <c r="I4" s="358" t="s">
        <v>75</v>
      </c>
      <c r="J4" s="359"/>
    </row>
    <row r="5" spans="1:11" ht="12" thickBot="1" x14ac:dyDescent="0.25">
      <c r="A5" s="349"/>
      <c r="B5" s="6" t="str">
        <f>+'C1 total'!B5</f>
        <v>Abr - Jun</v>
      </c>
      <c r="C5" s="6" t="s">
        <v>49</v>
      </c>
      <c r="D5" s="6" t="s">
        <v>48</v>
      </c>
      <c r="E5" s="361"/>
      <c r="F5" s="362" t="s">
        <v>200</v>
      </c>
      <c r="G5" s="362"/>
      <c r="H5" s="355"/>
      <c r="I5" s="239" t="s">
        <v>76</v>
      </c>
      <c r="J5" s="239" t="s">
        <v>77</v>
      </c>
    </row>
    <row r="6" spans="1:11" x14ac:dyDescent="0.2">
      <c r="A6" s="70"/>
    </row>
    <row r="7" spans="1:11" s="189" customFormat="1" x14ac:dyDescent="0.2">
      <c r="A7" s="89" t="s">
        <v>80</v>
      </c>
      <c r="B7" s="90">
        <v>952127</v>
      </c>
      <c r="C7" s="13">
        <f>B7-H7</f>
        <v>66397</v>
      </c>
      <c r="D7" s="91">
        <f>C7/H7*100</f>
        <v>7.4963024849559119</v>
      </c>
      <c r="E7" s="242">
        <f>IF(B7&lt;I7,-1,IF(B7&gt;J7,1,0))</f>
        <v>1</v>
      </c>
      <c r="H7" s="190">
        <v>885730</v>
      </c>
      <c r="I7" s="202">
        <v>835646.78556224017</v>
      </c>
      <c r="J7" s="202">
        <v>935813.21443775983</v>
      </c>
    </row>
    <row r="8" spans="1:11" x14ac:dyDescent="0.2">
      <c r="A8" s="92"/>
      <c r="B8" s="93" t="s">
        <v>242</v>
      </c>
      <c r="C8" s="94"/>
      <c r="D8" s="95"/>
      <c r="E8" s="96"/>
      <c r="F8" s="93"/>
      <c r="G8" s="96"/>
      <c r="H8" s="41"/>
      <c r="I8" s="212"/>
      <c r="J8" s="212"/>
    </row>
    <row r="9" spans="1:11" s="189" customFormat="1" x14ac:dyDescent="0.2">
      <c r="A9" s="97" t="s">
        <v>81</v>
      </c>
      <c r="B9" s="98">
        <v>952127</v>
      </c>
      <c r="C9" s="24">
        <f t="shared" ref="C9:C12" si="0">B9-H9</f>
        <v>66397</v>
      </c>
      <c r="D9" s="99">
        <f t="shared" ref="D9:D12" si="1">C9/H9*100</f>
        <v>7.4963024849559119</v>
      </c>
      <c r="E9" s="218">
        <f>IF(B9&lt;I9,-1,IF(B9&gt;J9,1,0))</f>
        <v>1</v>
      </c>
      <c r="F9" s="219">
        <f>+B9-F10</f>
        <v>0</v>
      </c>
      <c r="G9" s="219">
        <f>+C9-G10</f>
        <v>0</v>
      </c>
      <c r="H9" s="190">
        <v>885730</v>
      </c>
      <c r="I9" s="202">
        <v>835646.78556224017</v>
      </c>
      <c r="J9" s="202">
        <v>935813.21443775983</v>
      </c>
    </row>
    <row r="10" spans="1:11" x14ac:dyDescent="0.2">
      <c r="A10" s="100" t="s">
        <v>82</v>
      </c>
      <c r="B10" s="93">
        <v>885070</v>
      </c>
      <c r="C10" s="26">
        <f t="shared" si="0"/>
        <v>70038</v>
      </c>
      <c r="D10" s="95">
        <f t="shared" si="1"/>
        <v>8.5932822269555071</v>
      </c>
      <c r="E10" s="96">
        <f>IF(B10&lt;I10,-1,IF(B10&gt;J10,1,0))</f>
        <v>1</v>
      </c>
      <c r="F10" s="93">
        <f>SUM(B10:B12)</f>
        <v>952127</v>
      </c>
      <c r="G10" s="93">
        <f>SUM(C10:C12)</f>
        <v>66397</v>
      </c>
      <c r="H10" s="41">
        <v>815032</v>
      </c>
      <c r="I10" s="205">
        <v>767808.88640642713</v>
      </c>
      <c r="J10" s="205">
        <v>862255.11359357287</v>
      </c>
      <c r="K10" s="42"/>
    </row>
    <row r="11" spans="1:11" x14ac:dyDescent="0.2">
      <c r="A11" s="100" t="s">
        <v>83</v>
      </c>
      <c r="B11" s="93">
        <v>23177</v>
      </c>
      <c r="C11" s="26">
        <f t="shared" si="0"/>
        <v>-14499</v>
      </c>
      <c r="D11" s="95">
        <f t="shared" si="1"/>
        <v>-38.48338464805181</v>
      </c>
      <c r="E11" s="96">
        <f>IF(B11&lt;I11,-1,IF(B11&gt;J11,1,0))</f>
        <v>-1</v>
      </c>
      <c r="F11" s="96"/>
      <c r="G11" s="96"/>
      <c r="H11" s="41">
        <v>37676</v>
      </c>
      <c r="I11" s="205">
        <v>28781.95165737802</v>
      </c>
      <c r="J11" s="205">
        <v>46570.04834262198</v>
      </c>
      <c r="K11" s="42"/>
    </row>
    <row r="12" spans="1:11" x14ac:dyDescent="0.2">
      <c r="A12" s="100" t="s">
        <v>84</v>
      </c>
      <c r="B12" s="93">
        <v>43880</v>
      </c>
      <c r="C12" s="26">
        <f t="shared" si="0"/>
        <v>10858</v>
      </c>
      <c r="D12" s="95">
        <f t="shared" si="1"/>
        <v>32.881109563321417</v>
      </c>
      <c r="E12" s="96">
        <f>IF(B12&lt;I12,-1,IF(B12&gt;J12,1,0))</f>
        <v>1</v>
      </c>
      <c r="F12" s="96"/>
      <c r="G12" s="96"/>
      <c r="H12" s="41">
        <v>33022</v>
      </c>
      <c r="I12" s="205">
        <v>23651.391196608918</v>
      </c>
      <c r="J12" s="205">
        <v>42392.608803391078</v>
      </c>
      <c r="K12" s="42"/>
    </row>
    <row r="13" spans="1:11" x14ac:dyDescent="0.2">
      <c r="A13" s="100"/>
      <c r="B13" s="93" t="s">
        <v>242</v>
      </c>
      <c r="C13" s="94"/>
      <c r="D13" s="95"/>
      <c r="E13" s="96"/>
      <c r="F13" s="96"/>
      <c r="G13" s="96"/>
      <c r="H13" s="41"/>
      <c r="I13" s="212"/>
      <c r="J13" s="212"/>
    </row>
    <row r="14" spans="1:11" s="189" customFormat="1" x14ac:dyDescent="0.2">
      <c r="A14" s="97" t="s">
        <v>85</v>
      </c>
      <c r="B14" s="98">
        <v>952127</v>
      </c>
      <c r="C14" s="24">
        <f t="shared" ref="C14:C16" si="2">B14-H14</f>
        <v>66397</v>
      </c>
      <c r="D14" s="99">
        <f t="shared" ref="D14:D16" si="3">C14/H14*100</f>
        <v>7.4963024849559119</v>
      </c>
      <c r="E14" s="218">
        <f>IF(B14&lt;I14,-1,IF(B14&gt;J14,1,0))</f>
        <v>1</v>
      </c>
      <c r="F14" s="219">
        <f>+B14-F15</f>
        <v>0</v>
      </c>
      <c r="G14" s="219">
        <f>+C14-G15</f>
        <v>0</v>
      </c>
      <c r="H14" s="190">
        <v>885730</v>
      </c>
      <c r="I14" s="202">
        <v>835646.78556224017</v>
      </c>
      <c r="J14" s="202">
        <v>935813.21443775983</v>
      </c>
    </row>
    <row r="15" spans="1:11" x14ac:dyDescent="0.2">
      <c r="A15" s="100" t="s">
        <v>23</v>
      </c>
      <c r="B15" s="93">
        <v>182920</v>
      </c>
      <c r="C15" s="26">
        <f t="shared" si="2"/>
        <v>20842</v>
      </c>
      <c r="D15" s="95">
        <f t="shared" si="3"/>
        <v>12.859240612544578</v>
      </c>
      <c r="E15" s="96">
        <f>IF(B15&lt;I15,-1,IF(B15&gt;J15,1,0))</f>
        <v>0</v>
      </c>
      <c r="F15" s="93">
        <f>SUM(B15:B16)</f>
        <v>952127</v>
      </c>
      <c r="G15" s="93">
        <f>SUM(C15:C16)</f>
        <v>66397</v>
      </c>
      <c r="H15" s="41">
        <v>162078</v>
      </c>
      <c r="I15" s="205">
        <v>140802.47625894551</v>
      </c>
      <c r="J15" s="205">
        <v>183353.52374105449</v>
      </c>
    </row>
    <row r="16" spans="1:11" x14ac:dyDescent="0.2">
      <c r="A16" s="100" t="s">
        <v>24</v>
      </c>
      <c r="B16" s="93">
        <v>769207</v>
      </c>
      <c r="C16" s="26">
        <f t="shared" si="2"/>
        <v>45555</v>
      </c>
      <c r="D16" s="95">
        <f t="shared" si="3"/>
        <v>6.2951529188062763</v>
      </c>
      <c r="E16" s="96">
        <f>IF(B16&lt;I16,-1,IF(B16&gt;J16,1,0))</f>
        <v>1</v>
      </c>
      <c r="F16" s="96"/>
      <c r="G16" s="96"/>
      <c r="H16" s="41">
        <v>723652</v>
      </c>
      <c r="I16" s="205">
        <v>681917.47810559534</v>
      </c>
      <c r="J16" s="205">
        <v>765386.52189440466</v>
      </c>
    </row>
    <row r="17" spans="1:11" x14ac:dyDescent="0.2">
      <c r="A17" s="100"/>
      <c r="B17" s="93" t="s">
        <v>242</v>
      </c>
      <c r="C17" s="94"/>
      <c r="D17" s="95"/>
      <c r="E17" s="96"/>
      <c r="F17" s="96"/>
      <c r="G17" s="96"/>
      <c r="H17" s="41"/>
      <c r="I17" s="212"/>
      <c r="J17" s="212"/>
      <c r="K17" s="42"/>
    </row>
    <row r="18" spans="1:11" s="189" customFormat="1" ht="12.75" x14ac:dyDescent="0.2">
      <c r="A18" s="101" t="s">
        <v>121</v>
      </c>
      <c r="B18" s="98">
        <v>952127</v>
      </c>
      <c r="C18" s="24">
        <f t="shared" ref="C18:C23" si="4">B18-H18</f>
        <v>66397</v>
      </c>
      <c r="D18" s="99">
        <f t="shared" ref="D18:D23" si="5">C18/H18*100</f>
        <v>7.4963024849559119</v>
      </c>
      <c r="E18" s="218">
        <f t="shared" ref="E18:E22" si="6">IF(B18&lt;I18,-1,IF(B18&gt;J18,1,0))</f>
        <v>1</v>
      </c>
      <c r="F18" s="219">
        <f>+B18-F19</f>
        <v>0</v>
      </c>
      <c r="G18" s="219" t="e">
        <f>+C18-G19</f>
        <v>#VALUE!</v>
      </c>
      <c r="H18" s="190">
        <v>885730</v>
      </c>
      <c r="I18" s="202">
        <v>835646.78556224017</v>
      </c>
      <c r="J18" s="202">
        <v>935813.21443775983</v>
      </c>
      <c r="K18" s="220"/>
    </row>
    <row r="19" spans="1:11" x14ac:dyDescent="0.2">
      <c r="A19" s="100" t="s">
        <v>86</v>
      </c>
      <c r="B19" s="93">
        <v>21164</v>
      </c>
      <c r="C19" s="26">
        <f t="shared" si="4"/>
        <v>4951</v>
      </c>
      <c r="D19" s="95">
        <f t="shared" si="5"/>
        <v>30.537223215937825</v>
      </c>
      <c r="E19" s="96">
        <f t="shared" si="6"/>
        <v>0</v>
      </c>
      <c r="F19" s="93">
        <f>SUM(B19:B23)</f>
        <v>952127</v>
      </c>
      <c r="G19" s="93" t="e">
        <f>SUM(C19:C23)</f>
        <v>#VALUE!</v>
      </c>
      <c r="H19" s="41">
        <v>16213</v>
      </c>
      <c r="I19" s="205">
        <v>10397.582622239363</v>
      </c>
      <c r="J19" s="205">
        <v>22028.417377760637</v>
      </c>
      <c r="K19" s="42"/>
    </row>
    <row r="20" spans="1:11" x14ac:dyDescent="0.2">
      <c r="A20" s="100" t="s">
        <v>87</v>
      </c>
      <c r="B20" s="93">
        <v>108466</v>
      </c>
      <c r="C20" s="26">
        <f t="shared" si="4"/>
        <v>-29320</v>
      </c>
      <c r="D20" s="95">
        <f t="shared" si="5"/>
        <v>-21.279375263089136</v>
      </c>
      <c r="E20" s="96">
        <f t="shared" si="6"/>
        <v>-1</v>
      </c>
      <c r="F20" s="96"/>
      <c r="G20" s="96"/>
      <c r="H20" s="41">
        <v>137786</v>
      </c>
      <c r="I20" s="205">
        <v>113888.29122105849</v>
      </c>
      <c r="J20" s="205">
        <v>161683.70877894151</v>
      </c>
      <c r="K20" s="42"/>
    </row>
    <row r="21" spans="1:11" x14ac:dyDescent="0.2">
      <c r="A21" s="100" t="s">
        <v>88</v>
      </c>
      <c r="B21" s="93">
        <v>549204</v>
      </c>
      <c r="C21" s="26">
        <f t="shared" si="4"/>
        <v>53763</v>
      </c>
      <c r="D21" s="95">
        <f t="shared" si="5"/>
        <v>10.851544381672086</v>
      </c>
      <c r="E21" s="96">
        <f t="shared" si="6"/>
        <v>1</v>
      </c>
      <c r="F21" s="96"/>
      <c r="G21" s="96"/>
      <c r="H21" s="41">
        <v>495441</v>
      </c>
      <c r="I21" s="205">
        <v>458039.72143884783</v>
      </c>
      <c r="J21" s="205">
        <v>532842.27856115217</v>
      </c>
      <c r="K21" s="42"/>
    </row>
    <row r="22" spans="1:11" x14ac:dyDescent="0.2">
      <c r="A22" s="100" t="s">
        <v>89</v>
      </c>
      <c r="B22" s="93">
        <v>272810</v>
      </c>
      <c r="C22" s="26">
        <f t="shared" si="4"/>
        <v>36520</v>
      </c>
      <c r="D22" s="95">
        <f t="shared" si="5"/>
        <v>15.455584239705447</v>
      </c>
      <c r="E22" s="96">
        <f t="shared" si="6"/>
        <v>1</v>
      </c>
      <c r="F22" s="96"/>
      <c r="G22" s="96"/>
      <c r="H22" s="41">
        <v>236290</v>
      </c>
      <c r="I22" s="205">
        <v>205272.06393522772</v>
      </c>
      <c r="J22" s="205">
        <v>267307.93606477231</v>
      </c>
      <c r="K22" s="42"/>
    </row>
    <row r="23" spans="1:11" x14ac:dyDescent="0.2">
      <c r="A23" s="100" t="s">
        <v>10</v>
      </c>
      <c r="B23" s="93">
        <v>483</v>
      </c>
      <c r="C23" s="26" t="e">
        <f t="shared" si="4"/>
        <v>#VALUE!</v>
      </c>
      <c r="D23" s="95" t="e">
        <f t="shared" si="5"/>
        <v>#VALUE!</v>
      </c>
      <c r="E23" s="96">
        <v>0</v>
      </c>
      <c r="F23" s="96"/>
      <c r="G23" s="96"/>
      <c r="H23" s="41" t="s">
        <v>164</v>
      </c>
      <c r="I23" s="205" t="s">
        <v>164</v>
      </c>
      <c r="J23" s="205" t="s">
        <v>164</v>
      </c>
      <c r="K23" s="42"/>
    </row>
    <row r="24" spans="1:11" x14ac:dyDescent="0.2">
      <c r="A24" s="100"/>
      <c r="B24" s="93" t="s">
        <v>242</v>
      </c>
      <c r="C24" s="94"/>
      <c r="D24" s="95"/>
      <c r="E24" s="96"/>
      <c r="F24" s="96"/>
      <c r="G24" s="96"/>
      <c r="H24" s="41"/>
      <c r="I24" s="216"/>
      <c r="J24" s="216"/>
    </row>
    <row r="25" spans="1:11" s="189" customFormat="1" x14ac:dyDescent="0.2">
      <c r="A25" s="101" t="s">
        <v>90</v>
      </c>
      <c r="B25" s="98">
        <v>952127</v>
      </c>
      <c r="C25" s="24">
        <f>B25-H25</f>
        <v>66397</v>
      </c>
      <c r="D25" s="99">
        <f>C25/H25*100</f>
        <v>7.4963024849559119</v>
      </c>
      <c r="E25" s="218">
        <f>IF(B25&lt;I25,-1,IF(B25&gt;J25,1,0))</f>
        <v>1</v>
      </c>
      <c r="F25" s="219">
        <f>+B25-F26</f>
        <v>0</v>
      </c>
      <c r="G25" s="219">
        <f>+C25-G26</f>
        <v>0</v>
      </c>
      <c r="H25" s="190">
        <v>885730</v>
      </c>
      <c r="I25" s="202">
        <v>835646.78556224017</v>
      </c>
      <c r="J25" s="202">
        <v>935813.21443775983</v>
      </c>
    </row>
    <row r="26" spans="1:11" x14ac:dyDescent="0.2">
      <c r="A26" s="100" t="s">
        <v>66</v>
      </c>
      <c r="B26" s="93">
        <v>182830</v>
      </c>
      <c r="C26" s="26">
        <f t="shared" ref="C26:C29" si="7">B26-H26</f>
        <v>28634</v>
      </c>
      <c r="D26" s="95">
        <f t="shared" ref="D26:D29" si="8">C26/H26*100</f>
        <v>18.569872110819997</v>
      </c>
      <c r="E26" s="96">
        <f>IF(B26&lt;I26,-1,IF(B26&gt;J26,1,0))</f>
        <v>1</v>
      </c>
      <c r="F26" s="93">
        <f>SUM(B26:B29)</f>
        <v>952127</v>
      </c>
      <c r="G26" s="93">
        <f>SUM(C26:C29)</f>
        <v>66397</v>
      </c>
      <c r="H26" s="41">
        <v>154196</v>
      </c>
      <c r="I26" s="205">
        <v>133385.16741569719</v>
      </c>
      <c r="J26" s="205">
        <v>175006.83258430281</v>
      </c>
    </row>
    <row r="27" spans="1:11" s="237" customFormat="1" x14ac:dyDescent="0.2">
      <c r="A27" s="100" t="s">
        <v>38</v>
      </c>
      <c r="B27" s="93">
        <v>131764</v>
      </c>
      <c r="C27" s="26">
        <f t="shared" si="7"/>
        <v>-2568</v>
      </c>
      <c r="D27" s="126">
        <f t="shared" si="8"/>
        <v>-1.911681505523628</v>
      </c>
      <c r="E27" s="21">
        <f>IF(B27&lt;I27,-1,IF(B27&gt;J27,1,0))</f>
        <v>0</v>
      </c>
      <c r="F27" s="21"/>
      <c r="G27" s="21"/>
      <c r="H27" s="87">
        <v>134332</v>
      </c>
      <c r="I27" s="205">
        <v>119482.60443520016</v>
      </c>
      <c r="J27" s="205">
        <v>149181.39556479984</v>
      </c>
    </row>
    <row r="28" spans="1:11" x14ac:dyDescent="0.2">
      <c r="A28" s="100" t="s">
        <v>4</v>
      </c>
      <c r="B28" s="93">
        <v>136617</v>
      </c>
      <c r="C28" s="26">
        <f t="shared" si="7"/>
        <v>32298</v>
      </c>
      <c r="D28" s="95">
        <f t="shared" si="8"/>
        <v>30.960802921807151</v>
      </c>
      <c r="E28" s="96">
        <f>IF(B28&lt;I28,-1,IF(B28&gt;J28,1,0))</f>
        <v>1</v>
      </c>
      <c r="F28" s="96"/>
      <c r="G28" s="96"/>
      <c r="H28" s="41">
        <v>104319</v>
      </c>
      <c r="I28" s="205">
        <v>84951.546765771665</v>
      </c>
      <c r="J28" s="205">
        <v>123686.45323422833</v>
      </c>
    </row>
    <row r="29" spans="1:11" ht="12.75" x14ac:dyDescent="0.2">
      <c r="A29" s="100" t="s">
        <v>122</v>
      </c>
      <c r="B29" s="93">
        <v>500916</v>
      </c>
      <c r="C29" s="26">
        <f t="shared" si="7"/>
        <v>8033</v>
      </c>
      <c r="D29" s="95">
        <f t="shared" si="8"/>
        <v>1.6297985525976753</v>
      </c>
      <c r="E29" s="96">
        <f>IF(B29&lt;I29,-1,IF(B29&gt;J29,1,0))</f>
        <v>0</v>
      </c>
      <c r="F29" s="96"/>
      <c r="G29" s="96"/>
      <c r="H29" s="41">
        <v>492883</v>
      </c>
      <c r="I29" s="205">
        <v>453996.2205921486</v>
      </c>
      <c r="J29" s="205">
        <v>531769.7794078514</v>
      </c>
    </row>
    <row r="30" spans="1:11" x14ac:dyDescent="0.2">
      <c r="A30" s="100"/>
      <c r="B30" s="93" t="s">
        <v>242</v>
      </c>
      <c r="C30" s="94"/>
      <c r="D30" s="95"/>
      <c r="E30" s="96"/>
      <c r="F30" s="96"/>
      <c r="G30" s="96"/>
      <c r="H30" s="41"/>
      <c r="I30" s="212"/>
      <c r="J30" s="212"/>
    </row>
    <row r="31" spans="1:11" s="189" customFormat="1" ht="12.75" x14ac:dyDescent="0.2">
      <c r="A31" s="23" t="s">
        <v>123</v>
      </c>
      <c r="B31" s="98">
        <v>952127</v>
      </c>
      <c r="C31" s="24">
        <f t="shared" ref="C31:C36" si="9">B31-H31</f>
        <v>66397</v>
      </c>
      <c r="D31" s="99">
        <f t="shared" ref="D31:D36" si="10">C31/H31*100</f>
        <v>7.4963024849559119</v>
      </c>
      <c r="E31" s="218">
        <f t="shared" ref="E31:E36" si="11">IF(B31&lt;I31,-1,IF(B31&gt;J31,1,0))</f>
        <v>1</v>
      </c>
      <c r="F31" s="219">
        <f>+B31-F32</f>
        <v>0</v>
      </c>
      <c r="G31" s="219">
        <f>+C31-G32</f>
        <v>0</v>
      </c>
      <c r="H31" s="190">
        <v>885730</v>
      </c>
      <c r="I31" s="202">
        <v>835646.78556224017</v>
      </c>
      <c r="J31" s="202">
        <v>935813.21443775983</v>
      </c>
    </row>
    <row r="32" spans="1:11" x14ac:dyDescent="0.2">
      <c r="A32" s="25" t="s">
        <v>91</v>
      </c>
      <c r="B32" s="93">
        <v>132988</v>
      </c>
      <c r="C32" s="26">
        <f t="shared" si="9"/>
        <v>-28</v>
      </c>
      <c r="D32" s="95">
        <f t="shared" si="10"/>
        <v>-2.1050099236182111E-2</v>
      </c>
      <c r="E32" s="96">
        <f t="shared" si="11"/>
        <v>0</v>
      </c>
      <c r="F32" s="93">
        <f>SUM(B32:B36)</f>
        <v>952127</v>
      </c>
      <c r="G32" s="93">
        <f>SUM(C32:C36)</f>
        <v>66397</v>
      </c>
      <c r="H32" s="41">
        <v>133016</v>
      </c>
      <c r="I32" s="205">
        <v>113901.68746555338</v>
      </c>
      <c r="J32" s="205">
        <v>152130.31253444662</v>
      </c>
    </row>
    <row r="33" spans="1:11" x14ac:dyDescent="0.2">
      <c r="A33" s="25" t="s">
        <v>92</v>
      </c>
      <c r="B33" s="93">
        <v>495962</v>
      </c>
      <c r="C33" s="26">
        <f t="shared" si="9"/>
        <v>66162</v>
      </c>
      <c r="D33" s="95">
        <f t="shared" si="10"/>
        <v>15.3936714751047</v>
      </c>
      <c r="E33" s="96">
        <f t="shared" si="11"/>
        <v>1</v>
      </c>
      <c r="F33" s="96"/>
      <c r="G33" s="96"/>
      <c r="H33" s="41">
        <v>429800</v>
      </c>
      <c r="I33" s="205">
        <v>394936.82149854884</v>
      </c>
      <c r="J33" s="205">
        <v>464663.17850145116</v>
      </c>
    </row>
    <row r="34" spans="1:11" x14ac:dyDescent="0.2">
      <c r="A34" s="25" t="s">
        <v>93</v>
      </c>
      <c r="B34" s="93">
        <v>153402</v>
      </c>
      <c r="C34" s="26">
        <f t="shared" si="9"/>
        <v>-12135</v>
      </c>
      <c r="D34" s="95">
        <f t="shared" si="10"/>
        <v>-7.3306873991917207</v>
      </c>
      <c r="E34" s="96">
        <f t="shared" si="11"/>
        <v>0</v>
      </c>
      <c r="F34" s="96"/>
      <c r="G34" s="96"/>
      <c r="H34" s="41">
        <v>165537</v>
      </c>
      <c r="I34" s="205">
        <v>142401.17248814224</v>
      </c>
      <c r="J34" s="205">
        <v>188672.82751185776</v>
      </c>
    </row>
    <row r="35" spans="1:11" x14ac:dyDescent="0.2">
      <c r="A35" s="25" t="s">
        <v>94</v>
      </c>
      <c r="B35" s="93">
        <v>63557</v>
      </c>
      <c r="C35" s="26">
        <f t="shared" si="9"/>
        <v>10657</v>
      </c>
      <c r="D35" s="95">
        <f t="shared" si="10"/>
        <v>20.145557655954633</v>
      </c>
      <c r="E35" s="96">
        <f t="shared" si="11"/>
        <v>0</v>
      </c>
      <c r="F35" s="96"/>
      <c r="G35" s="96"/>
      <c r="H35" s="41">
        <v>52900</v>
      </c>
      <c r="I35" s="205">
        <v>41237.615646402221</v>
      </c>
      <c r="J35" s="205">
        <v>64562.384353597779</v>
      </c>
    </row>
    <row r="36" spans="1:11" x14ac:dyDescent="0.2">
      <c r="A36" s="25" t="s">
        <v>10</v>
      </c>
      <c r="B36" s="93">
        <v>106218</v>
      </c>
      <c r="C36" s="26">
        <f t="shared" si="9"/>
        <v>1741</v>
      </c>
      <c r="D36" s="95">
        <f t="shared" si="10"/>
        <v>1.6663954746020657</v>
      </c>
      <c r="E36" s="96">
        <f t="shared" si="11"/>
        <v>0</v>
      </c>
      <c r="F36" s="96"/>
      <c r="G36" s="96"/>
      <c r="H36" s="41">
        <v>104477</v>
      </c>
      <c r="I36" s="205">
        <v>85255.042601217559</v>
      </c>
      <c r="J36" s="205">
        <v>123698.95739878244</v>
      </c>
    </row>
    <row r="37" spans="1:11" x14ac:dyDescent="0.2">
      <c r="A37" s="25"/>
      <c r="B37" s="93" t="s">
        <v>242</v>
      </c>
      <c r="C37" s="41"/>
      <c r="D37" s="95"/>
      <c r="E37" s="96"/>
      <c r="F37" s="96"/>
      <c r="G37" s="96"/>
      <c r="H37" s="41"/>
      <c r="I37" s="212"/>
      <c r="J37" s="212"/>
    </row>
    <row r="38" spans="1:11" x14ac:dyDescent="0.2">
      <c r="A38" s="23" t="s">
        <v>95</v>
      </c>
      <c r="B38" s="93" t="s">
        <v>242</v>
      </c>
      <c r="C38" s="41"/>
      <c r="D38" s="95"/>
      <c r="E38" s="96"/>
      <c r="F38" s="96"/>
      <c r="G38" s="96"/>
      <c r="H38" s="41"/>
      <c r="I38" s="212"/>
      <c r="J38" s="212"/>
    </row>
    <row r="39" spans="1:11" x14ac:dyDescent="0.2">
      <c r="A39" s="25" t="s">
        <v>51</v>
      </c>
      <c r="B39" s="102">
        <v>80.788277194113817</v>
      </c>
      <c r="C39" s="103">
        <f t="shared" ref="C39:C42" si="12">B39-H39</f>
        <v>-0.91291842983478944</v>
      </c>
      <c r="D39" s="103">
        <f t="shared" ref="D39:D42" si="13">C39/H39*100</f>
        <v>-1.1173868666949971</v>
      </c>
      <c r="E39" s="96">
        <f>IF(B39&lt;I39,-1,IF(B39&gt;J39,1,0))</f>
        <v>0</v>
      </c>
      <c r="F39" s="96"/>
      <c r="G39" s="96"/>
      <c r="H39" s="42">
        <v>81.701195623948607</v>
      </c>
      <c r="I39" s="221">
        <v>79.591041551711356</v>
      </c>
      <c r="J39" s="221">
        <v>83.811349696185871</v>
      </c>
    </row>
    <row r="40" spans="1:11" s="237" customFormat="1" x14ac:dyDescent="0.2">
      <c r="A40" s="25" t="s">
        <v>73</v>
      </c>
      <c r="B40" s="102">
        <v>5.7295927959190323</v>
      </c>
      <c r="C40" s="103">
        <f t="shared" si="12"/>
        <v>-3.5914192506414331</v>
      </c>
      <c r="D40" s="103">
        <f t="shared" si="13"/>
        <v>-38.530357354990201</v>
      </c>
      <c r="E40" s="21">
        <f>IF(B40&lt;I40,-1,IF(B40&gt;J40,1,0))</f>
        <v>-1</v>
      </c>
      <c r="F40" s="21"/>
      <c r="G40" s="21"/>
      <c r="H40" s="66">
        <v>9.3210120465604653</v>
      </c>
      <c r="I40" s="221">
        <v>7.5112206034767421</v>
      </c>
      <c r="J40" s="221">
        <v>11.130803489644187</v>
      </c>
    </row>
    <row r="41" spans="1:11" ht="22.5" x14ac:dyDescent="0.2">
      <c r="A41" s="25" t="s">
        <v>96</v>
      </c>
      <c r="B41" s="102">
        <v>10.544286634030964</v>
      </c>
      <c r="C41" s="103">
        <f t="shared" si="12"/>
        <v>-2.9138676165144872E-2</v>
      </c>
      <c r="D41" s="103">
        <f t="shared" si="13"/>
        <v>-0.27558407337540863</v>
      </c>
      <c r="E41" s="96">
        <f>IF(B41&lt;I41,-1,IF(B41&gt;J41,1,0))</f>
        <v>0</v>
      </c>
      <c r="F41" s="96"/>
      <c r="G41" s="96"/>
      <c r="H41" s="42">
        <v>10.573425310196109</v>
      </c>
      <c r="I41" s="221">
        <v>9.1032478041366822</v>
      </c>
      <c r="J41" s="221">
        <v>12.043602816255536</v>
      </c>
    </row>
    <row r="42" spans="1:11" x14ac:dyDescent="0.2">
      <c r="A42" s="25" t="s">
        <v>97</v>
      </c>
      <c r="B42" s="102">
        <v>28.652690239852458</v>
      </c>
      <c r="C42" s="103">
        <f t="shared" si="12"/>
        <v>1.9752603232864594</v>
      </c>
      <c r="D42" s="103">
        <f t="shared" si="13"/>
        <v>7.4042377000487356</v>
      </c>
      <c r="E42" s="96">
        <f>IF(B42&lt;I42,-1,IF(B42&gt;J42,1,0))</f>
        <v>0</v>
      </c>
      <c r="F42" s="96"/>
      <c r="G42" s="96"/>
      <c r="H42" s="42">
        <v>26.677429916565998</v>
      </c>
      <c r="I42" s="221">
        <v>23.681237705885334</v>
      </c>
      <c r="J42" s="221">
        <v>29.673622127246663</v>
      </c>
    </row>
    <row r="43" spans="1:11" x14ac:dyDescent="0.2">
      <c r="A43" s="25"/>
      <c r="B43" s="93" t="s">
        <v>242</v>
      </c>
      <c r="C43" s="41"/>
      <c r="D43" s="95"/>
      <c r="E43" s="96"/>
      <c r="F43" s="96"/>
      <c r="G43" s="96"/>
      <c r="H43" s="41"/>
      <c r="I43" s="212"/>
      <c r="J43" s="212"/>
    </row>
    <row r="44" spans="1:11" s="189" customFormat="1" x14ac:dyDescent="0.2">
      <c r="A44" s="89" t="s">
        <v>98</v>
      </c>
      <c r="B44" s="90">
        <v>361738</v>
      </c>
      <c r="C44" s="13">
        <f>B44-H44</f>
        <v>16575</v>
      </c>
      <c r="D44" s="91">
        <f>C44/H44*100</f>
        <v>4.8020790177394446</v>
      </c>
      <c r="E44" s="242">
        <f>IF(B44&lt;I44,-1,IF(B44&gt;J44,1,0))</f>
        <v>0</v>
      </c>
      <c r="F44" s="242"/>
      <c r="G44" s="242"/>
      <c r="H44" s="190">
        <v>345163</v>
      </c>
      <c r="I44" s="202">
        <v>316299.96995505173</v>
      </c>
      <c r="J44" s="202">
        <v>374026.03004494827</v>
      </c>
      <c r="K44" s="222"/>
    </row>
    <row r="45" spans="1:11" x14ac:dyDescent="0.2">
      <c r="A45" s="92"/>
      <c r="B45" s="93" t="s">
        <v>242</v>
      </c>
      <c r="C45" s="94"/>
      <c r="D45" s="95"/>
      <c r="E45" s="96"/>
      <c r="F45" s="96"/>
      <c r="G45" s="96"/>
      <c r="H45" s="41"/>
      <c r="I45" s="212"/>
      <c r="J45" s="212"/>
    </row>
    <row r="46" spans="1:11" s="189" customFormat="1" x14ac:dyDescent="0.2">
      <c r="A46" s="101" t="s">
        <v>99</v>
      </c>
      <c r="B46" s="98">
        <v>361738</v>
      </c>
      <c r="C46" s="24">
        <f t="shared" ref="C46:C48" si="14">B46-H46</f>
        <v>16575</v>
      </c>
      <c r="D46" s="99">
        <f t="shared" ref="D46:D48" si="15">C46/H46*100</f>
        <v>4.8020790177394446</v>
      </c>
      <c r="E46" s="218">
        <f>IF(B46&lt;I46,-1,IF(B46&gt;J46,1,0))</f>
        <v>0</v>
      </c>
      <c r="F46" s="219">
        <f>+B46-F47</f>
        <v>0</v>
      </c>
      <c r="G46" s="219">
        <f>+C46-G47</f>
        <v>0</v>
      </c>
      <c r="H46" s="190">
        <v>345163</v>
      </c>
      <c r="I46" s="202">
        <v>316299.96995505173</v>
      </c>
      <c r="J46" s="202">
        <v>374026.03004494827</v>
      </c>
    </row>
    <row r="47" spans="1:11" x14ac:dyDescent="0.2">
      <c r="A47" s="100" t="s">
        <v>100</v>
      </c>
      <c r="B47" s="93">
        <v>32241</v>
      </c>
      <c r="C47" s="26">
        <f t="shared" si="14"/>
        <v>-2938</v>
      </c>
      <c r="D47" s="95">
        <f t="shared" si="15"/>
        <v>-8.3515733818471247</v>
      </c>
      <c r="E47" s="96">
        <f>IF(B47&lt;I47,-1,IF(B47&gt;J47,1,0))</f>
        <v>0</v>
      </c>
      <c r="F47" s="93">
        <f>SUM(B47:B48)</f>
        <v>361738</v>
      </c>
      <c r="G47" s="93">
        <f>SUM(C47:C48)</f>
        <v>16575</v>
      </c>
      <c r="H47" s="41">
        <v>35179</v>
      </c>
      <c r="I47" s="205">
        <v>25141.925796585179</v>
      </c>
      <c r="J47" s="205">
        <v>45216.074203414821</v>
      </c>
    </row>
    <row r="48" spans="1:11" s="237" customFormat="1" x14ac:dyDescent="0.2">
      <c r="A48" s="100" t="s">
        <v>101</v>
      </c>
      <c r="B48" s="93">
        <v>329497</v>
      </c>
      <c r="C48" s="26">
        <f t="shared" si="14"/>
        <v>19513</v>
      </c>
      <c r="D48" s="126">
        <f t="shared" si="15"/>
        <v>6.2948410240528538</v>
      </c>
      <c r="E48" s="21">
        <f>IF(B48&lt;I48,-1,IF(B48&gt;J48,1,0))</f>
        <v>0</v>
      </c>
      <c r="F48" s="21"/>
      <c r="G48" s="21"/>
      <c r="H48" s="87">
        <v>309984</v>
      </c>
      <c r="I48" s="205">
        <v>289572.86064350727</v>
      </c>
      <c r="J48" s="205">
        <v>330395.13935649273</v>
      </c>
    </row>
    <row r="49" spans="1:11" s="237" customFormat="1" x14ac:dyDescent="0.2">
      <c r="A49" s="100"/>
      <c r="B49" s="93" t="s">
        <v>242</v>
      </c>
      <c r="C49" s="28"/>
      <c r="D49" s="126"/>
      <c r="E49" s="21"/>
      <c r="F49" s="21"/>
      <c r="G49" s="21"/>
      <c r="H49" s="87"/>
      <c r="I49" s="217"/>
      <c r="J49" s="217"/>
    </row>
    <row r="50" spans="1:11" s="16" customFormat="1" x14ac:dyDescent="0.2">
      <c r="A50" s="101" t="s">
        <v>102</v>
      </c>
      <c r="B50" s="98">
        <v>361738</v>
      </c>
      <c r="C50" s="24">
        <f t="shared" ref="C50:C52" si="16">B50-H50</f>
        <v>16575</v>
      </c>
      <c r="D50" s="174">
        <f t="shared" ref="D50:D52" si="17">C50/H50*100</f>
        <v>4.8020790177394446</v>
      </c>
      <c r="E50" s="184">
        <f>IF(B50&lt;I50,-1,IF(B50&gt;J50,1,0))</f>
        <v>0</v>
      </c>
      <c r="F50" s="184"/>
      <c r="G50" s="184"/>
      <c r="H50" s="190">
        <v>345163</v>
      </c>
      <c r="I50" s="202">
        <v>316299.96995505173</v>
      </c>
      <c r="J50" s="202">
        <v>374026.03004494827</v>
      </c>
    </row>
    <row r="51" spans="1:11" s="237" customFormat="1" x14ac:dyDescent="0.2">
      <c r="A51" s="100" t="s">
        <v>23</v>
      </c>
      <c r="B51" s="93">
        <v>197059</v>
      </c>
      <c r="C51" s="26">
        <f t="shared" si="16"/>
        <v>33444</v>
      </c>
      <c r="D51" s="126">
        <f t="shared" si="17"/>
        <v>20.440668642850596</v>
      </c>
      <c r="E51" s="21">
        <f>IF(B51&lt;I51,-1,IF(B51&gt;J51,1,0))</f>
        <v>1</v>
      </c>
      <c r="F51" s="166">
        <f>+B50-F52</f>
        <v>0</v>
      </c>
      <c r="G51" s="166">
        <f>+C50-G52</f>
        <v>0</v>
      </c>
      <c r="H51" s="87">
        <v>163615</v>
      </c>
      <c r="I51" s="205">
        <v>147176.30744019523</v>
      </c>
      <c r="J51" s="205">
        <v>180053.69255980477</v>
      </c>
      <c r="K51" s="66"/>
    </row>
    <row r="52" spans="1:11" s="237" customFormat="1" x14ac:dyDescent="0.2">
      <c r="A52" s="100" t="s">
        <v>24</v>
      </c>
      <c r="B52" s="93">
        <v>164679</v>
      </c>
      <c r="C52" s="26">
        <f t="shared" si="16"/>
        <v>-16869</v>
      </c>
      <c r="D52" s="126">
        <f t="shared" si="17"/>
        <v>-9.2917575517218598</v>
      </c>
      <c r="E52" s="21">
        <f>IF(B52&lt;I52,-1,IF(B52&gt;J52,1,0))</f>
        <v>0</v>
      </c>
      <c r="F52" s="93">
        <f>SUM(B51:B52)</f>
        <v>361738</v>
      </c>
      <c r="G52" s="93">
        <f>SUM(C51:C52)</f>
        <v>16575</v>
      </c>
      <c r="H52" s="87">
        <v>181548</v>
      </c>
      <c r="I52" s="205">
        <v>161446.85346738671</v>
      </c>
      <c r="J52" s="205">
        <v>201649.14653261329</v>
      </c>
      <c r="K52" s="66"/>
    </row>
    <row r="53" spans="1:11" s="237" customFormat="1" x14ac:dyDescent="0.2">
      <c r="A53" s="100"/>
      <c r="B53" s="93" t="s">
        <v>242</v>
      </c>
      <c r="C53" s="28"/>
      <c r="D53" s="126"/>
      <c r="E53" s="21"/>
      <c r="F53" s="21"/>
      <c r="G53" s="21"/>
      <c r="H53" s="87"/>
      <c r="I53" s="217"/>
      <c r="J53" s="217"/>
    </row>
    <row r="54" spans="1:11" s="16" customFormat="1" ht="12.75" x14ac:dyDescent="0.2">
      <c r="A54" s="101" t="s">
        <v>124</v>
      </c>
      <c r="B54" s="98">
        <v>361738</v>
      </c>
      <c r="C54" s="24">
        <f t="shared" ref="C54:C59" si="18">B54-H54</f>
        <v>16575</v>
      </c>
      <c r="D54" s="174">
        <f t="shared" ref="D54:D59" si="19">C54/H54*100</f>
        <v>4.8020790177394446</v>
      </c>
      <c r="E54" s="184">
        <f t="shared" ref="E54:E59" si="20">IF(B54&lt;I54,-1,IF(B54&gt;J54,1,0))</f>
        <v>0</v>
      </c>
      <c r="F54" s="184"/>
      <c r="G54" s="184"/>
      <c r="H54" s="190">
        <v>345163</v>
      </c>
      <c r="I54" s="202">
        <v>316299.96995505173</v>
      </c>
      <c r="J54" s="202">
        <v>374026.03004494827</v>
      </c>
    </row>
    <row r="55" spans="1:11" s="237" customFormat="1" x14ac:dyDescent="0.2">
      <c r="A55" s="100" t="s">
        <v>86</v>
      </c>
      <c r="B55" s="93">
        <v>14980</v>
      </c>
      <c r="C55" s="26">
        <f t="shared" si="18"/>
        <v>-3475</v>
      </c>
      <c r="D55" s="126">
        <f t="shared" si="19"/>
        <v>-18.829585478190193</v>
      </c>
      <c r="E55" s="21">
        <f t="shared" si="20"/>
        <v>0</v>
      </c>
      <c r="F55" s="166">
        <f>+B54-F56</f>
        <v>0</v>
      </c>
      <c r="G55" s="166">
        <f>+C54-G56</f>
        <v>0</v>
      </c>
      <c r="H55" s="87">
        <v>18455</v>
      </c>
      <c r="I55" s="205">
        <v>12150.067795170844</v>
      </c>
      <c r="J55" s="205">
        <v>24759.932204829158</v>
      </c>
    </row>
    <row r="56" spans="1:11" s="237" customFormat="1" x14ac:dyDescent="0.2">
      <c r="A56" s="100" t="s">
        <v>87</v>
      </c>
      <c r="B56" s="93">
        <v>135004</v>
      </c>
      <c r="C56" s="26">
        <f t="shared" si="18"/>
        <v>-12147</v>
      </c>
      <c r="D56" s="126">
        <f t="shared" si="19"/>
        <v>-8.2547859001977564</v>
      </c>
      <c r="E56" s="21">
        <f t="shared" si="20"/>
        <v>0</v>
      </c>
      <c r="F56" s="93">
        <f>SUM(B55:B59)</f>
        <v>361738</v>
      </c>
      <c r="G56" s="93">
        <f>SUM(C55:C59)</f>
        <v>16575</v>
      </c>
      <c r="H56" s="87">
        <v>147151</v>
      </c>
      <c r="I56" s="205">
        <v>129730.9004493668</v>
      </c>
      <c r="J56" s="205">
        <v>164571.0995506332</v>
      </c>
      <c r="K56" s="66"/>
    </row>
    <row r="57" spans="1:11" s="237" customFormat="1" x14ac:dyDescent="0.2">
      <c r="A57" s="100" t="s">
        <v>88</v>
      </c>
      <c r="B57" s="93">
        <v>90296</v>
      </c>
      <c r="C57" s="26">
        <f t="shared" si="18"/>
        <v>-5405</v>
      </c>
      <c r="D57" s="126">
        <f t="shared" si="19"/>
        <v>-5.6477988735749882</v>
      </c>
      <c r="E57" s="21">
        <f t="shared" si="20"/>
        <v>0</v>
      </c>
      <c r="F57" s="21"/>
      <c r="G57" s="21"/>
      <c r="H57" s="87">
        <v>95701</v>
      </c>
      <c r="I57" s="205">
        <v>81008.821575501846</v>
      </c>
      <c r="J57" s="205">
        <v>110393.17842449815</v>
      </c>
      <c r="K57" s="66"/>
    </row>
    <row r="58" spans="1:11" s="237" customFormat="1" x14ac:dyDescent="0.2">
      <c r="A58" s="100" t="s">
        <v>89</v>
      </c>
      <c r="B58" s="93">
        <v>120566</v>
      </c>
      <c r="C58" s="26">
        <f t="shared" si="18"/>
        <v>36946</v>
      </c>
      <c r="D58" s="126">
        <f t="shared" si="19"/>
        <v>44.183209758430998</v>
      </c>
      <c r="E58" s="21">
        <f t="shared" si="20"/>
        <v>1</v>
      </c>
      <c r="F58" s="21"/>
      <c r="G58" s="21"/>
      <c r="H58" s="87">
        <v>83620</v>
      </c>
      <c r="I58" s="205">
        <v>70713.674175398846</v>
      </c>
      <c r="J58" s="205">
        <v>96526.325824601154</v>
      </c>
      <c r="K58" s="66"/>
    </row>
    <row r="59" spans="1:11" s="237" customFormat="1" x14ac:dyDescent="0.2">
      <c r="A59" s="100" t="s">
        <v>10</v>
      </c>
      <c r="B59" s="93">
        <v>892</v>
      </c>
      <c r="C59" s="26">
        <f t="shared" si="18"/>
        <v>656</v>
      </c>
      <c r="D59" s="126">
        <f t="shared" si="19"/>
        <v>277.96610169491527</v>
      </c>
      <c r="E59" s="21">
        <f t="shared" si="20"/>
        <v>-1</v>
      </c>
      <c r="F59" s="21"/>
      <c r="G59" s="21"/>
      <c r="H59" s="87">
        <v>236</v>
      </c>
      <c r="I59" s="205" t="s">
        <v>164</v>
      </c>
      <c r="J59" s="205" t="s">
        <v>164</v>
      </c>
    </row>
    <row r="60" spans="1:11" s="237" customFormat="1" x14ac:dyDescent="0.2">
      <c r="A60" s="100"/>
      <c r="B60" s="146" t="s">
        <v>242</v>
      </c>
      <c r="C60" s="28"/>
      <c r="D60" s="126"/>
      <c r="E60" s="21"/>
      <c r="F60" s="21"/>
      <c r="G60" s="21"/>
      <c r="H60" s="87"/>
      <c r="I60" s="217"/>
      <c r="J60" s="217"/>
    </row>
    <row r="61" spans="1:11" s="16" customFormat="1" x14ac:dyDescent="0.2">
      <c r="A61" s="101" t="s">
        <v>103</v>
      </c>
      <c r="B61" s="98">
        <v>361738</v>
      </c>
      <c r="C61" s="24">
        <f t="shared" ref="C61:C65" si="21">B61-H61</f>
        <v>16575</v>
      </c>
      <c r="D61" s="174">
        <f t="shared" ref="D61:D65" si="22">C61/H61*100</f>
        <v>4.8020790177394446</v>
      </c>
      <c r="E61" s="184">
        <f>IF(B61&lt;I61,-1,IF(B61&gt;J61,1,0))</f>
        <v>0</v>
      </c>
      <c r="F61" s="184"/>
      <c r="G61" s="184"/>
      <c r="H61" s="190">
        <v>345163</v>
      </c>
      <c r="I61" s="202">
        <v>316299.96995505173</v>
      </c>
      <c r="J61" s="202">
        <v>374026.03004494827</v>
      </c>
    </row>
    <row r="62" spans="1:11" s="237" customFormat="1" x14ac:dyDescent="0.2">
      <c r="A62" s="100" t="s">
        <v>66</v>
      </c>
      <c r="B62" s="93">
        <v>64942</v>
      </c>
      <c r="C62" s="26">
        <f t="shared" si="21"/>
        <v>1619</v>
      </c>
      <c r="D62" s="126">
        <f t="shared" si="22"/>
        <v>2.5567329406376831</v>
      </c>
      <c r="E62" s="21">
        <f>IF(B62&lt;I62,-1,IF(B62&gt;J62,1,0))</f>
        <v>0</v>
      </c>
      <c r="F62" s="166">
        <f>+B61-F63</f>
        <v>0</v>
      </c>
      <c r="G62" s="166">
        <f>+C61-G63</f>
        <v>0</v>
      </c>
      <c r="H62" s="87">
        <v>63323</v>
      </c>
      <c r="I62" s="205">
        <v>51351.966336265687</v>
      </c>
      <c r="J62" s="205">
        <v>75294.033663734313</v>
      </c>
    </row>
    <row r="63" spans="1:11" s="237" customFormat="1" x14ac:dyDescent="0.2">
      <c r="A63" s="100" t="s">
        <v>56</v>
      </c>
      <c r="B63" s="93">
        <v>49531</v>
      </c>
      <c r="C63" s="26">
        <f t="shared" si="21"/>
        <v>-8007</v>
      </c>
      <c r="D63" s="126">
        <f t="shared" si="22"/>
        <v>-13.916020716743718</v>
      </c>
      <c r="E63" s="21">
        <f>IF(B63&lt;I63,-1,IF(B63&gt;J63,1,0))</f>
        <v>0</v>
      </c>
      <c r="F63" s="93">
        <f>SUM(B62:B65)</f>
        <v>361738</v>
      </c>
      <c r="G63" s="93">
        <f>SUM(C62:C65)</f>
        <v>16575</v>
      </c>
      <c r="H63" s="87">
        <v>57538</v>
      </c>
      <c r="I63" s="205">
        <v>47939.085945689338</v>
      </c>
      <c r="J63" s="205">
        <v>67136.914054310662</v>
      </c>
    </row>
    <row r="64" spans="1:11" s="237" customFormat="1" x14ac:dyDescent="0.2">
      <c r="A64" s="100" t="s">
        <v>4</v>
      </c>
      <c r="B64" s="93">
        <v>39782</v>
      </c>
      <c r="C64" s="26">
        <f t="shared" si="21"/>
        <v>-7256</v>
      </c>
      <c r="D64" s="126">
        <f t="shared" si="22"/>
        <v>-15.425825927973127</v>
      </c>
      <c r="E64" s="21">
        <f>IF(B64&lt;I64,-1,IF(B64&gt;J64,1,0))</f>
        <v>0</v>
      </c>
      <c r="F64" s="21"/>
      <c r="G64" s="21"/>
      <c r="H64" s="87">
        <v>47038</v>
      </c>
      <c r="I64" s="205">
        <v>34932.543417955123</v>
      </c>
      <c r="J64" s="205">
        <v>59143.456582044877</v>
      </c>
    </row>
    <row r="65" spans="1:10" s="237" customFormat="1" ht="12.75" x14ac:dyDescent="0.2">
      <c r="A65" s="100" t="s">
        <v>125</v>
      </c>
      <c r="B65" s="93">
        <v>207483</v>
      </c>
      <c r="C65" s="26">
        <f t="shared" si="21"/>
        <v>30219</v>
      </c>
      <c r="D65" s="126">
        <f t="shared" si="22"/>
        <v>17.047454643920933</v>
      </c>
      <c r="E65" s="21">
        <f>IF(B65&lt;I65,-1,IF(B65&gt;J65,1,0))</f>
        <v>1</v>
      </c>
      <c r="F65" s="21"/>
      <c r="G65" s="21"/>
      <c r="H65" s="87">
        <v>177264</v>
      </c>
      <c r="I65" s="205">
        <v>158472.00475592242</v>
      </c>
      <c r="J65" s="205">
        <v>196055.99524407758</v>
      </c>
    </row>
    <row r="66" spans="1:10" s="237" customFormat="1" x14ac:dyDescent="0.2">
      <c r="A66" s="100"/>
      <c r="B66" s="146" t="s">
        <v>242</v>
      </c>
      <c r="C66" s="28"/>
      <c r="D66" s="126"/>
      <c r="E66" s="21"/>
      <c r="F66" s="21"/>
      <c r="G66" s="21"/>
      <c r="H66" s="87"/>
      <c r="I66" s="217"/>
      <c r="J66" s="217"/>
    </row>
    <row r="67" spans="1:10" s="16" customFormat="1" ht="12.75" x14ac:dyDescent="0.2">
      <c r="A67" s="23" t="s">
        <v>126</v>
      </c>
      <c r="B67" s="98">
        <v>361738</v>
      </c>
      <c r="C67" s="24">
        <f t="shared" ref="C67:C72" si="23">B67-H67</f>
        <v>16575</v>
      </c>
      <c r="D67" s="174">
        <f t="shared" ref="D67:D72" si="24">C67/H67*100</f>
        <v>4.8020790177394446</v>
      </c>
      <c r="E67" s="184">
        <f t="shared" ref="E67:E71" si="25">IF(B67&lt;I67,-1,IF(B67&gt;J67,1,0))</f>
        <v>0</v>
      </c>
      <c r="F67" s="184"/>
      <c r="G67" s="184"/>
      <c r="H67" s="190">
        <v>345163</v>
      </c>
      <c r="I67" s="202">
        <v>316299.96995505173</v>
      </c>
      <c r="J67" s="202">
        <v>374026.03004494827</v>
      </c>
    </row>
    <row r="68" spans="1:10" s="237" customFormat="1" x14ac:dyDescent="0.2">
      <c r="A68" s="25" t="s">
        <v>91</v>
      </c>
      <c r="B68" s="93">
        <v>161217</v>
      </c>
      <c r="C68" s="26">
        <f t="shared" si="23"/>
        <v>-22972</v>
      </c>
      <c r="D68" s="126">
        <f t="shared" si="24"/>
        <v>-12.471971724695829</v>
      </c>
      <c r="E68" s="21">
        <f t="shared" si="25"/>
        <v>-1</v>
      </c>
      <c r="F68" s="166">
        <f>+B67-F69</f>
        <v>0</v>
      </c>
      <c r="G68" s="166">
        <f>+C67-G69</f>
        <v>0</v>
      </c>
      <c r="H68" s="87">
        <v>184189</v>
      </c>
      <c r="I68" s="205">
        <v>165053.11885621032</v>
      </c>
      <c r="J68" s="205">
        <v>203324.88114378968</v>
      </c>
    </row>
    <row r="69" spans="1:10" s="237" customFormat="1" x14ac:dyDescent="0.2">
      <c r="A69" s="25" t="s">
        <v>92</v>
      </c>
      <c r="B69" s="93">
        <v>130171</v>
      </c>
      <c r="C69" s="26">
        <f t="shared" si="23"/>
        <v>30970</v>
      </c>
      <c r="D69" s="126">
        <f t="shared" si="24"/>
        <v>31.219443352385561</v>
      </c>
      <c r="E69" s="21">
        <f t="shared" si="25"/>
        <v>1</v>
      </c>
      <c r="F69" s="93">
        <f>SUM(B68:B72)</f>
        <v>361738</v>
      </c>
      <c r="G69" s="93">
        <f>SUM(C68:C72)</f>
        <v>16575</v>
      </c>
      <c r="H69" s="87">
        <v>99201</v>
      </c>
      <c r="I69" s="205">
        <v>84210.255025299572</v>
      </c>
      <c r="J69" s="205">
        <v>114191.74497470043</v>
      </c>
    </row>
    <row r="70" spans="1:10" x14ac:dyDescent="0.2">
      <c r="A70" s="25" t="s">
        <v>93</v>
      </c>
      <c r="B70" s="93">
        <v>50497</v>
      </c>
      <c r="C70" s="26">
        <f t="shared" si="23"/>
        <v>11015</v>
      </c>
      <c r="D70" s="95">
        <f t="shared" si="24"/>
        <v>27.898789321716226</v>
      </c>
      <c r="E70" s="96">
        <f t="shared" si="25"/>
        <v>1</v>
      </c>
      <c r="F70" s="96"/>
      <c r="G70" s="96"/>
      <c r="H70" s="41">
        <v>39482</v>
      </c>
      <c r="I70" s="205">
        <v>29892.008157314056</v>
      </c>
      <c r="J70" s="205">
        <v>49071.991842685944</v>
      </c>
    </row>
    <row r="71" spans="1:10" x14ac:dyDescent="0.2">
      <c r="A71" s="25" t="s">
        <v>94</v>
      </c>
      <c r="B71" s="93">
        <v>10303</v>
      </c>
      <c r="C71" s="26">
        <f t="shared" si="23"/>
        <v>3754</v>
      </c>
      <c r="D71" s="95">
        <f t="shared" si="24"/>
        <v>57.321728508169187</v>
      </c>
      <c r="E71" s="96">
        <f t="shared" si="25"/>
        <v>0</v>
      </c>
      <c r="F71" s="96"/>
      <c r="G71" s="96"/>
      <c r="H71" s="41">
        <v>6549</v>
      </c>
      <c r="I71" s="205">
        <v>2700.0691376455184</v>
      </c>
      <c r="J71" s="205">
        <v>10397.930862354482</v>
      </c>
    </row>
    <row r="72" spans="1:10" x14ac:dyDescent="0.2">
      <c r="A72" s="25" t="s">
        <v>10</v>
      </c>
      <c r="B72" s="93">
        <v>9550</v>
      </c>
      <c r="C72" s="26">
        <f t="shared" si="23"/>
        <v>-6192</v>
      </c>
      <c r="D72" s="95">
        <f t="shared" si="24"/>
        <v>-39.334265023504003</v>
      </c>
      <c r="E72" s="96">
        <f>IF(B72&lt;I72,-1,IF(B72&gt;J72,1,0))</f>
        <v>0</v>
      </c>
      <c r="F72" s="96"/>
      <c r="G72" s="96"/>
      <c r="H72" s="41">
        <v>15742</v>
      </c>
      <c r="I72" s="205">
        <v>9362.6031694015837</v>
      </c>
      <c r="J72" s="205">
        <v>22121.396830598416</v>
      </c>
    </row>
    <row r="73" spans="1:10" x14ac:dyDescent="0.2">
      <c r="A73" s="25"/>
      <c r="B73" s="104" t="s">
        <v>242</v>
      </c>
      <c r="C73" s="41"/>
      <c r="D73" s="95"/>
      <c r="E73" s="96"/>
      <c r="F73" s="96"/>
      <c r="G73" s="96"/>
      <c r="H73" s="41"/>
      <c r="I73" s="216"/>
      <c r="J73" s="216"/>
    </row>
    <row r="74" spans="1:10" x14ac:dyDescent="0.2">
      <c r="A74" s="23" t="s">
        <v>104</v>
      </c>
      <c r="B74" s="93" t="s">
        <v>242</v>
      </c>
      <c r="C74" s="41"/>
      <c r="D74" s="95"/>
      <c r="E74" s="96"/>
      <c r="F74" s="96"/>
      <c r="G74" s="96"/>
      <c r="H74" s="41"/>
      <c r="I74" s="216"/>
      <c r="J74" s="216"/>
    </row>
    <row r="75" spans="1:10" x14ac:dyDescent="0.2">
      <c r="A75" s="25" t="s">
        <v>51</v>
      </c>
      <c r="B75" s="102">
        <v>45.524385052164831</v>
      </c>
      <c r="C75" s="103">
        <f t="shared" ref="C75:C78" si="26">B75-H75</f>
        <v>-7.0733731084723246</v>
      </c>
      <c r="D75" s="103">
        <f t="shared" ref="D75:D78" si="27">C75/H75*100</f>
        <v>-13.44805055544337</v>
      </c>
      <c r="E75" s="96">
        <f>IF(B75&lt;I75,-1,IF(B75&gt;J75,1,0))</f>
        <v>-1</v>
      </c>
      <c r="F75" s="96"/>
      <c r="G75" s="96"/>
      <c r="H75" s="224">
        <v>52.597758160637156</v>
      </c>
      <c r="I75" s="221">
        <v>48.185275251780858</v>
      </c>
      <c r="J75" s="221">
        <v>57.010241069493453</v>
      </c>
    </row>
    <row r="76" spans="1:10" s="237" customFormat="1" x14ac:dyDescent="0.2">
      <c r="A76" s="25" t="s">
        <v>73</v>
      </c>
      <c r="B76" s="102">
        <v>12.636217372794675</v>
      </c>
      <c r="C76" s="103">
        <f t="shared" si="26"/>
        <v>-12.251734116791404</v>
      </c>
      <c r="D76" s="103">
        <f t="shared" si="27"/>
        <v>-49.227571509523088</v>
      </c>
      <c r="E76" s="21">
        <f>IF(B76&lt;I76,-1,IF(B76&gt;J76,1,0))</f>
        <v>-1</v>
      </c>
      <c r="F76" s="21"/>
      <c r="G76" s="21"/>
      <c r="H76" s="125">
        <v>24.887951489586079</v>
      </c>
      <c r="I76" s="221">
        <v>20.834229233441476</v>
      </c>
      <c r="J76" s="221">
        <v>28.941673745730682</v>
      </c>
    </row>
    <row r="77" spans="1:10" ht="22.5" x14ac:dyDescent="0.2">
      <c r="A77" s="25" t="s">
        <v>96</v>
      </c>
      <c r="B77" s="102">
        <v>27.193714788051022</v>
      </c>
      <c r="C77" s="103">
        <f t="shared" si="26"/>
        <v>0.48343587634843388</v>
      </c>
      <c r="D77" s="103">
        <f t="shared" si="27"/>
        <v>1.8099244786868394</v>
      </c>
      <c r="E77" s="96">
        <f>IF(B77&lt;I77,-1,IF(B77&gt;J77,1,0))</f>
        <v>0</v>
      </c>
      <c r="F77" s="96"/>
      <c r="G77" s="96"/>
      <c r="H77" s="224">
        <v>26.710278911702588</v>
      </c>
      <c r="I77" s="221">
        <v>23.063933023361582</v>
      </c>
      <c r="J77" s="221">
        <v>30.356624800043598</v>
      </c>
    </row>
    <row r="78" spans="1:10" ht="12" thickBot="1" x14ac:dyDescent="0.25">
      <c r="A78" s="25" t="s">
        <v>97</v>
      </c>
      <c r="B78" s="105">
        <v>33.329647424378969</v>
      </c>
      <c r="C78" s="103">
        <f t="shared" si="26"/>
        <v>9.1034122833006954</v>
      </c>
      <c r="D78" s="103">
        <f t="shared" si="27"/>
        <v>37.57666938460796</v>
      </c>
      <c r="E78" s="96">
        <f>IF(B78&lt;I78,-1,IF(B78&gt;J78,1,0))</f>
        <v>1</v>
      </c>
      <c r="F78" s="96"/>
      <c r="G78" s="96"/>
      <c r="H78" s="225">
        <v>24.226235141078273</v>
      </c>
      <c r="I78" s="223">
        <v>20.600569557803333</v>
      </c>
      <c r="J78" s="223">
        <v>27.851900724353211</v>
      </c>
    </row>
    <row r="79" spans="1:10" ht="12.75" customHeight="1" x14ac:dyDescent="0.2">
      <c r="A79" s="379" t="s">
        <v>105</v>
      </c>
      <c r="B79" s="379"/>
      <c r="C79" s="379"/>
      <c r="D79" s="379"/>
      <c r="E79" s="379"/>
      <c r="F79" s="247"/>
      <c r="G79" s="247"/>
    </row>
    <row r="80" spans="1:10" x14ac:dyDescent="0.2">
      <c r="A80" s="380" t="s">
        <v>106</v>
      </c>
      <c r="B80" s="380"/>
      <c r="C80" s="380"/>
      <c r="D80" s="380"/>
      <c r="E80" s="380"/>
      <c r="F80" s="245"/>
      <c r="G80" s="245"/>
    </row>
    <row r="81" spans="1:7" x14ac:dyDescent="0.2">
      <c r="A81" s="381" t="s">
        <v>107</v>
      </c>
      <c r="B81" s="381"/>
      <c r="C81" s="381"/>
      <c r="D81" s="381"/>
      <c r="E81" s="381"/>
      <c r="F81" s="246"/>
      <c r="G81" s="246"/>
    </row>
    <row r="82" spans="1:7" x14ac:dyDescent="0.2">
      <c r="A82" s="382" t="s">
        <v>226</v>
      </c>
      <c r="B82" s="382"/>
      <c r="C82" s="382"/>
      <c r="D82" s="382"/>
      <c r="E82" s="382"/>
      <c r="F82" s="247"/>
      <c r="G82" s="247"/>
    </row>
    <row r="83" spans="1:7" ht="12.75" customHeight="1" x14ac:dyDescent="0.2">
      <c r="A83" s="378" t="s">
        <v>62</v>
      </c>
      <c r="B83" s="378"/>
      <c r="C83" s="378"/>
      <c r="D83" s="378"/>
      <c r="E83" s="378"/>
      <c r="F83" s="244"/>
      <c r="G83" s="244"/>
    </row>
    <row r="84" spans="1:7" ht="11.25" customHeight="1" x14ac:dyDescent="0.2">
      <c r="A84" s="352" t="s">
        <v>259</v>
      </c>
      <c r="B84" s="352"/>
      <c r="C84" s="352"/>
      <c r="D84" s="352"/>
      <c r="E84" s="352"/>
      <c r="F84" s="238"/>
      <c r="G84" s="238"/>
    </row>
    <row r="85" spans="1:7" hidden="1" x14ac:dyDescent="0.2">
      <c r="A85" s="67">
        <v>1</v>
      </c>
      <c r="B85" s="67">
        <v>-1</v>
      </c>
      <c r="C85" s="67">
        <v>0</v>
      </c>
    </row>
  </sheetData>
  <mergeCells count="16">
    <mergeCell ref="A84:E84"/>
    <mergeCell ref="A1:E1"/>
    <mergeCell ref="A2:E2"/>
    <mergeCell ref="A3:E3"/>
    <mergeCell ref="H3:J3"/>
    <mergeCell ref="A4:A5"/>
    <mergeCell ref="C4:D4"/>
    <mergeCell ref="E4:E5"/>
    <mergeCell ref="H4:H5"/>
    <mergeCell ref="I4:J4"/>
    <mergeCell ref="F5:G5"/>
    <mergeCell ref="A79:E79"/>
    <mergeCell ref="A80:E80"/>
    <mergeCell ref="A81:E81"/>
    <mergeCell ref="A82:E82"/>
    <mergeCell ref="A83:E83"/>
  </mergeCells>
  <conditionalFormatting sqref="A85:C85 E75:G78 E61:E65 E50:E52 E46:E48 E44:G44 E39:G42 E27:G29 E20:G23 E16:G16 E11:G12 E7 E9:E10 E14:E15 E18:E19 E25:E26 E31:E32 E67:E69 E33:G36 E54:E59 E70:G72">
    <cfRule type="iconSet" priority="3">
      <iconSet iconSet="3Arrows" showValue="0">
        <cfvo type="percent" val="0"/>
        <cfvo type="percent" val="33"/>
        <cfvo type="percent" val="67"/>
      </iconSet>
    </cfRule>
  </conditionalFormatting>
  <conditionalFormatting sqref="F64:G66 F57:G60 F53:G53 F48:G49">
    <cfRule type="iconSet" priority="2">
      <iconSet iconSet="3Arrows" showValue="0">
        <cfvo type="percent" val="0"/>
        <cfvo type="percent" val="33"/>
        <cfvo type="percent" val="67"/>
      </iconSet>
    </cfRule>
  </conditionalFormatting>
  <conditionalFormatting sqref="F5">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colBreaks count="1" manualBreakCount="1">
    <brk id="7" max="1048575" man="1"/>
  </col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K85"/>
  <sheetViews>
    <sheetView view="pageBreakPreview" zoomScaleNormal="100" zoomScaleSheetLayoutView="100" workbookViewId="0">
      <pane xSplit="1" ySplit="5" topLeftCell="B30" activePane="bottomRight" state="frozen"/>
      <selection pane="topRight" activeCell="B1" sqref="B1"/>
      <selection pane="bottomLeft" activeCell="A6" sqref="A6"/>
      <selection pane="bottomRight" activeCell="B44" sqref="B44"/>
    </sheetView>
  </sheetViews>
  <sheetFormatPr baseColWidth="10" defaultColWidth="11.42578125" defaultRowHeight="11.25" x14ac:dyDescent="0.2"/>
  <cols>
    <col min="1" max="1" width="42" style="10" customWidth="1"/>
    <col min="2" max="4" width="9.28515625" style="10" customWidth="1"/>
    <col min="5" max="5" width="19.85546875" style="39" customWidth="1"/>
    <col min="6" max="6" width="7.5703125" style="39" bestFit="1" customWidth="1"/>
    <col min="7" max="7" width="8.85546875" style="39" bestFit="1" customWidth="1"/>
    <col min="8" max="10" width="11.42578125" style="10" customWidth="1"/>
    <col min="11" max="16384" width="11.42578125" style="10"/>
  </cols>
  <sheetData>
    <row r="1" spans="1:11" x14ac:dyDescent="0.2">
      <c r="A1" s="383" t="s">
        <v>78</v>
      </c>
      <c r="B1" s="383"/>
      <c r="C1" s="383"/>
      <c r="D1" s="383"/>
      <c r="E1" s="383"/>
      <c r="F1" s="248"/>
      <c r="G1" s="248"/>
    </row>
    <row r="2" spans="1:11" ht="12.75" x14ac:dyDescent="0.2">
      <c r="A2" s="383" t="s">
        <v>232</v>
      </c>
      <c r="B2" s="383"/>
      <c r="C2" s="383"/>
      <c r="D2" s="383"/>
      <c r="E2" s="383"/>
      <c r="F2" s="248"/>
      <c r="G2" s="248"/>
    </row>
    <row r="3" spans="1:11" ht="12" thickBot="1" x14ac:dyDescent="0.25">
      <c r="A3" s="357" t="str">
        <f>+'C1 total'!A3</f>
        <v>II Trimestre 2022</v>
      </c>
      <c r="B3" s="357"/>
      <c r="C3" s="357"/>
      <c r="D3" s="357"/>
      <c r="E3" s="357"/>
      <c r="F3" s="241"/>
      <c r="G3" s="241"/>
      <c r="H3" s="353" t="s">
        <v>229</v>
      </c>
      <c r="I3" s="353"/>
      <c r="J3" s="353"/>
    </row>
    <row r="4" spans="1:11" ht="15" customHeight="1" x14ac:dyDescent="0.2">
      <c r="A4" s="348" t="s">
        <v>79</v>
      </c>
      <c r="B4" s="3" t="str">
        <f>+'C1 total'!B4</f>
        <v>II 2022</v>
      </c>
      <c r="C4" s="347" t="s">
        <v>74</v>
      </c>
      <c r="D4" s="347"/>
      <c r="E4" s="360" t="s">
        <v>108</v>
      </c>
      <c r="F4" s="147"/>
      <c r="G4" s="147"/>
      <c r="H4" s="354" t="s">
        <v>227</v>
      </c>
      <c r="I4" s="358" t="s">
        <v>75</v>
      </c>
      <c r="J4" s="359"/>
    </row>
    <row r="5" spans="1:11" ht="12" thickBot="1" x14ac:dyDescent="0.25">
      <c r="A5" s="349"/>
      <c r="B5" s="6" t="str">
        <f>+'C1 total'!B5</f>
        <v>Abr - Jun</v>
      </c>
      <c r="C5" s="6" t="s">
        <v>49</v>
      </c>
      <c r="D5" s="6" t="s">
        <v>48</v>
      </c>
      <c r="E5" s="361"/>
      <c r="F5" s="362" t="s">
        <v>200</v>
      </c>
      <c r="G5" s="362"/>
      <c r="H5" s="355"/>
      <c r="I5" s="239" t="s">
        <v>76</v>
      </c>
      <c r="J5" s="239" t="s">
        <v>77</v>
      </c>
    </row>
    <row r="6" spans="1:11" x14ac:dyDescent="0.2">
      <c r="A6" s="70"/>
    </row>
    <row r="7" spans="1:11" s="189" customFormat="1" x14ac:dyDescent="0.2">
      <c r="A7" s="89" t="s">
        <v>80</v>
      </c>
      <c r="B7" s="90">
        <v>630213</v>
      </c>
      <c r="C7" s="13">
        <f>B7-H7</f>
        <v>75729</v>
      </c>
      <c r="D7" s="91">
        <f>C7/H7*100</f>
        <v>13.657562706949165</v>
      </c>
      <c r="E7" s="242">
        <f>IF(B7&lt;I7,-1,IF(B7&gt;J7,1,0))</f>
        <v>1</v>
      </c>
      <c r="H7" s="190">
        <v>554484</v>
      </c>
      <c r="I7" s="202">
        <v>512722.79974952672</v>
      </c>
      <c r="J7" s="202">
        <v>596245.20025047322</v>
      </c>
    </row>
    <row r="8" spans="1:11" x14ac:dyDescent="0.2">
      <c r="A8" s="92"/>
      <c r="B8" s="93" t="s">
        <v>242</v>
      </c>
      <c r="C8" s="94"/>
      <c r="D8" s="95"/>
      <c r="E8" s="96"/>
      <c r="F8" s="93"/>
      <c r="G8" s="96"/>
      <c r="H8" s="41"/>
      <c r="I8" s="212"/>
      <c r="J8" s="212"/>
    </row>
    <row r="9" spans="1:11" s="189" customFormat="1" x14ac:dyDescent="0.2">
      <c r="A9" s="97" t="s">
        <v>81</v>
      </c>
      <c r="B9" s="98">
        <v>630213</v>
      </c>
      <c r="C9" s="24">
        <f t="shared" ref="C9:C12" si="0">B9-H9</f>
        <v>75729</v>
      </c>
      <c r="D9" s="99">
        <f t="shared" ref="D9:D12" si="1">C9/H9*100</f>
        <v>13.657562706949165</v>
      </c>
      <c r="E9" s="218">
        <f>IF(B9&lt;I9,-1,IF(B9&gt;J9,1,0))</f>
        <v>1</v>
      </c>
      <c r="F9" s="219">
        <f>+B9-F10</f>
        <v>0</v>
      </c>
      <c r="G9" s="219">
        <f>+C9-G10</f>
        <v>0</v>
      </c>
      <c r="H9" s="190">
        <v>554484</v>
      </c>
      <c r="I9" s="202">
        <v>512722.79974952672</v>
      </c>
      <c r="J9" s="202">
        <v>596245.20025047322</v>
      </c>
    </row>
    <row r="10" spans="1:11" x14ac:dyDescent="0.2">
      <c r="A10" s="100" t="s">
        <v>82</v>
      </c>
      <c r="B10" s="93">
        <v>608294</v>
      </c>
      <c r="C10" s="26">
        <f t="shared" si="0"/>
        <v>73376</v>
      </c>
      <c r="D10" s="95">
        <f t="shared" si="1"/>
        <v>13.717242642797586</v>
      </c>
      <c r="E10" s="96">
        <f>IF(B10&lt;I10,-1,IF(B10&gt;J10,1,0))</f>
        <v>1</v>
      </c>
      <c r="F10" s="93">
        <f>SUM(B10:B12)</f>
        <v>630213</v>
      </c>
      <c r="G10" s="93">
        <f>SUM(C10:C12)</f>
        <v>75729</v>
      </c>
      <c r="H10" s="41">
        <v>534918</v>
      </c>
      <c r="I10" s="205">
        <v>496346.72654992493</v>
      </c>
      <c r="J10" s="205">
        <v>573489.27345007507</v>
      </c>
      <c r="K10" s="42"/>
    </row>
    <row r="11" spans="1:11" x14ac:dyDescent="0.2">
      <c r="A11" s="100" t="s">
        <v>83</v>
      </c>
      <c r="B11" s="93">
        <v>7738</v>
      </c>
      <c r="C11" s="26">
        <f t="shared" si="0"/>
        <v>-283</v>
      </c>
      <c r="D11" s="95">
        <f t="shared" si="1"/>
        <v>-3.5282383742675476</v>
      </c>
      <c r="E11" s="96">
        <f>IF(B11&lt;I11,-1,IF(B11&gt;J11,1,0))</f>
        <v>0</v>
      </c>
      <c r="F11" s="96"/>
      <c r="G11" s="96"/>
      <c r="H11" s="41">
        <v>8021</v>
      </c>
      <c r="I11" s="205">
        <v>4777.655933423297</v>
      </c>
      <c r="J11" s="205">
        <v>11264.344066576703</v>
      </c>
      <c r="K11" s="42"/>
    </row>
    <row r="12" spans="1:11" x14ac:dyDescent="0.2">
      <c r="A12" s="100" t="s">
        <v>84</v>
      </c>
      <c r="B12" s="93">
        <v>14181</v>
      </c>
      <c r="C12" s="26">
        <f t="shared" si="0"/>
        <v>2636</v>
      </c>
      <c r="D12" s="95">
        <f t="shared" si="1"/>
        <v>22.832394976180165</v>
      </c>
      <c r="E12" s="96">
        <f>IF(B12&lt;I12,-1,IF(B12&gt;J12,1,0))</f>
        <v>0</v>
      </c>
      <c r="F12" s="96"/>
      <c r="G12" s="96"/>
      <c r="H12" s="41">
        <v>11545</v>
      </c>
      <c r="I12" s="205">
        <v>6804.6126437124722</v>
      </c>
      <c r="J12" s="205">
        <v>16285.387356287527</v>
      </c>
      <c r="K12" s="42"/>
    </row>
    <row r="13" spans="1:11" x14ac:dyDescent="0.2">
      <c r="A13" s="100"/>
      <c r="B13" s="93" t="s">
        <v>242</v>
      </c>
      <c r="C13" s="94"/>
      <c r="D13" s="95"/>
      <c r="E13" s="96"/>
      <c r="F13" s="96"/>
      <c r="G13" s="96"/>
      <c r="H13" s="41"/>
      <c r="I13" s="212"/>
      <c r="J13" s="212"/>
    </row>
    <row r="14" spans="1:11" s="189" customFormat="1" x14ac:dyDescent="0.2">
      <c r="A14" s="97" t="s">
        <v>85</v>
      </c>
      <c r="B14" s="98">
        <v>630213</v>
      </c>
      <c r="C14" s="24">
        <f t="shared" ref="C14:C16" si="2">B14-H14</f>
        <v>75729</v>
      </c>
      <c r="D14" s="99">
        <f t="shared" ref="D14:D16" si="3">C14/H14*100</f>
        <v>13.657562706949165</v>
      </c>
      <c r="E14" s="218">
        <f>IF(B14&lt;I14,-1,IF(B14&gt;J14,1,0))</f>
        <v>1</v>
      </c>
      <c r="F14" s="219">
        <f>+B14-F15</f>
        <v>0</v>
      </c>
      <c r="G14" s="219">
        <f>+C14-G15</f>
        <v>0</v>
      </c>
      <c r="H14" s="190">
        <v>554484</v>
      </c>
      <c r="I14" s="202">
        <v>512722.79974952672</v>
      </c>
      <c r="J14" s="202">
        <v>596245.20025047322</v>
      </c>
    </row>
    <row r="15" spans="1:11" x14ac:dyDescent="0.2">
      <c r="A15" s="100" t="s">
        <v>23</v>
      </c>
      <c r="B15" s="93">
        <v>139655</v>
      </c>
      <c r="C15" s="26">
        <f t="shared" si="2"/>
        <v>16434</v>
      </c>
      <c r="D15" s="95">
        <f t="shared" si="3"/>
        <v>13.337012359906183</v>
      </c>
      <c r="E15" s="96">
        <f>IF(B15&lt;I15,-1,IF(B15&gt;J15,1,0))</f>
        <v>0</v>
      </c>
      <c r="F15" s="93">
        <f>SUM(B15:B16)</f>
        <v>630213</v>
      </c>
      <c r="G15" s="93">
        <f>SUM(C15:C16)</f>
        <v>75729</v>
      </c>
      <c r="H15" s="41">
        <v>123221</v>
      </c>
      <c r="I15" s="205">
        <v>105047.93470991775</v>
      </c>
      <c r="J15" s="205">
        <v>141394.06529008225</v>
      </c>
    </row>
    <row r="16" spans="1:11" x14ac:dyDescent="0.2">
      <c r="A16" s="100" t="s">
        <v>24</v>
      </c>
      <c r="B16" s="93">
        <v>490558</v>
      </c>
      <c r="C16" s="26">
        <f t="shared" si="2"/>
        <v>59295</v>
      </c>
      <c r="D16" s="95">
        <f t="shared" si="3"/>
        <v>13.749150750238254</v>
      </c>
      <c r="E16" s="96">
        <f>IF(B16&lt;I16,-1,IF(B16&gt;J16,1,0))</f>
        <v>1</v>
      </c>
      <c r="F16" s="96"/>
      <c r="G16" s="96"/>
      <c r="H16" s="41">
        <v>431263</v>
      </c>
      <c r="I16" s="205">
        <v>395356.12274653377</v>
      </c>
      <c r="J16" s="205">
        <v>467169.87725346623</v>
      </c>
    </row>
    <row r="17" spans="1:11" x14ac:dyDescent="0.2">
      <c r="A17" s="100"/>
      <c r="B17" s="93" t="s">
        <v>242</v>
      </c>
      <c r="C17" s="94"/>
      <c r="D17" s="95"/>
      <c r="E17" s="96"/>
      <c r="F17" s="96"/>
      <c r="G17" s="96"/>
      <c r="H17" s="41"/>
      <c r="I17" s="212"/>
      <c r="J17" s="212"/>
      <c r="K17" s="42"/>
    </row>
    <row r="18" spans="1:11" s="189" customFormat="1" ht="12.75" x14ac:dyDescent="0.2">
      <c r="A18" s="101" t="s">
        <v>121</v>
      </c>
      <c r="B18" s="98">
        <v>630213</v>
      </c>
      <c r="C18" s="24">
        <f t="shared" ref="C18:C23" si="4">B18-H18</f>
        <v>75729</v>
      </c>
      <c r="D18" s="99">
        <f t="shared" ref="D18:D23" si="5">C18/H18*100</f>
        <v>13.657562706949165</v>
      </c>
      <c r="E18" s="218">
        <f t="shared" ref="E18:E22" si="6">IF(B18&lt;I18,-1,IF(B18&gt;J18,1,0))</f>
        <v>1</v>
      </c>
      <c r="F18" s="219">
        <f>+B18-F19</f>
        <v>0</v>
      </c>
      <c r="G18" s="259">
        <f>+C18-G19</f>
        <v>0</v>
      </c>
      <c r="H18" s="190">
        <v>554484</v>
      </c>
      <c r="I18" s="202">
        <v>512722.79974952672</v>
      </c>
      <c r="J18" s="202">
        <v>596245.20025047322</v>
      </c>
      <c r="K18" s="220"/>
    </row>
    <row r="19" spans="1:11" x14ac:dyDescent="0.2">
      <c r="A19" s="100" t="s">
        <v>86</v>
      </c>
      <c r="B19" s="93">
        <v>40937</v>
      </c>
      <c r="C19" s="26">
        <f t="shared" si="4"/>
        <v>-7019</v>
      </c>
      <c r="D19" s="95">
        <f t="shared" si="5"/>
        <v>-14.636333305530069</v>
      </c>
      <c r="E19" s="96">
        <f t="shared" si="6"/>
        <v>0</v>
      </c>
      <c r="F19" s="93">
        <f>SUM(B19:B23)</f>
        <v>630213</v>
      </c>
      <c r="G19" s="93">
        <f>SUM(C19:C23)</f>
        <v>75729</v>
      </c>
      <c r="H19" s="41">
        <v>47956</v>
      </c>
      <c r="I19" s="205">
        <v>35707.938467519722</v>
      </c>
      <c r="J19" s="205">
        <v>60204.061532480278</v>
      </c>
      <c r="K19" s="42"/>
    </row>
    <row r="20" spans="1:11" x14ac:dyDescent="0.2">
      <c r="A20" s="100" t="s">
        <v>87</v>
      </c>
      <c r="B20" s="93">
        <v>123675</v>
      </c>
      <c r="C20" s="26">
        <f t="shared" si="4"/>
        <v>-3747</v>
      </c>
      <c r="D20" s="95">
        <f t="shared" si="5"/>
        <v>-2.9406224984696521</v>
      </c>
      <c r="E20" s="96">
        <f t="shared" si="6"/>
        <v>0</v>
      </c>
      <c r="F20" s="96"/>
      <c r="G20" s="96"/>
      <c r="H20" s="41">
        <v>127422</v>
      </c>
      <c r="I20" s="205">
        <v>107220.32010532227</v>
      </c>
      <c r="J20" s="205">
        <v>147623.67989467771</v>
      </c>
      <c r="K20" s="42"/>
    </row>
    <row r="21" spans="1:11" x14ac:dyDescent="0.2">
      <c r="A21" s="100" t="s">
        <v>88</v>
      </c>
      <c r="B21" s="93">
        <v>385905</v>
      </c>
      <c r="C21" s="26">
        <f t="shared" si="4"/>
        <v>68218</v>
      </c>
      <c r="D21" s="95">
        <f t="shared" si="5"/>
        <v>21.473336963741041</v>
      </c>
      <c r="E21" s="96">
        <f t="shared" si="6"/>
        <v>1</v>
      </c>
      <c r="F21" s="96"/>
      <c r="G21" s="96"/>
      <c r="H21" s="41">
        <v>317687</v>
      </c>
      <c r="I21" s="205">
        <v>288296.08083064045</v>
      </c>
      <c r="J21" s="205">
        <v>347077.91916935955</v>
      </c>
      <c r="K21" s="42"/>
    </row>
    <row r="22" spans="1:11" x14ac:dyDescent="0.2">
      <c r="A22" s="100" t="s">
        <v>89</v>
      </c>
      <c r="B22" s="93">
        <v>78779</v>
      </c>
      <c r="C22" s="26">
        <f t="shared" si="4"/>
        <v>19618</v>
      </c>
      <c r="D22" s="95">
        <f t="shared" si="5"/>
        <v>33.160359020300533</v>
      </c>
      <c r="E22" s="96">
        <f t="shared" si="6"/>
        <v>1</v>
      </c>
      <c r="F22" s="96"/>
      <c r="G22" s="96"/>
      <c r="H22" s="41">
        <v>59161</v>
      </c>
      <c r="I22" s="205">
        <v>44163.013932408991</v>
      </c>
      <c r="J22" s="205">
        <v>74158.986067591017</v>
      </c>
      <c r="K22" s="42"/>
    </row>
    <row r="23" spans="1:11" x14ac:dyDescent="0.2">
      <c r="A23" s="100" t="s">
        <v>10</v>
      </c>
      <c r="B23" s="93">
        <v>917</v>
      </c>
      <c r="C23" s="26">
        <f t="shared" si="4"/>
        <v>-1341</v>
      </c>
      <c r="D23" s="95">
        <f t="shared" si="5"/>
        <v>-59.388839681133746</v>
      </c>
      <c r="E23" s="96">
        <f>IF(B23&lt;I23,-1,IF(B23&gt;J23,1,0))</f>
        <v>-1</v>
      </c>
      <c r="F23" s="96"/>
      <c r="G23" s="96"/>
      <c r="H23" s="41">
        <v>2258</v>
      </c>
      <c r="I23" s="205" t="s">
        <v>164</v>
      </c>
      <c r="J23" s="205" t="s">
        <v>164</v>
      </c>
      <c r="K23" s="42"/>
    </row>
    <row r="24" spans="1:11" x14ac:dyDescent="0.2">
      <c r="A24" s="100"/>
      <c r="B24" s="93" t="s">
        <v>242</v>
      </c>
      <c r="C24" s="94"/>
      <c r="D24" s="95"/>
      <c r="E24" s="96"/>
      <c r="F24" s="96"/>
      <c r="G24" s="96"/>
      <c r="H24" s="41"/>
      <c r="I24" s="216"/>
      <c r="J24" s="216"/>
    </row>
    <row r="25" spans="1:11" s="189" customFormat="1" x14ac:dyDescent="0.2">
      <c r="A25" s="101" t="s">
        <v>90</v>
      </c>
      <c r="B25" s="98">
        <v>630213</v>
      </c>
      <c r="C25" s="24">
        <f>B25-H25</f>
        <v>75729</v>
      </c>
      <c r="D25" s="99">
        <f>C25/H25*100</f>
        <v>13.657562706949165</v>
      </c>
      <c r="E25" s="218">
        <f>IF(B25&lt;I25,-1,IF(B25&gt;J25,1,0))</f>
        <v>1</v>
      </c>
      <c r="F25" s="219">
        <f>+B25-F26</f>
        <v>0</v>
      </c>
      <c r="G25" s="219">
        <f>+C25-G26</f>
        <v>0</v>
      </c>
      <c r="H25" s="190">
        <v>554484</v>
      </c>
      <c r="I25" s="202">
        <v>512722.79974952672</v>
      </c>
      <c r="J25" s="202">
        <v>596245.20025047322</v>
      </c>
    </row>
    <row r="26" spans="1:11" x14ac:dyDescent="0.2">
      <c r="A26" s="100" t="s">
        <v>66</v>
      </c>
      <c r="B26" s="93">
        <v>142439</v>
      </c>
      <c r="C26" s="26">
        <f t="shared" ref="C26:C29" si="7">B26-H26</f>
        <v>20502</v>
      </c>
      <c r="D26" s="95">
        <f t="shared" ref="D26:D29" si="8">C26/H26*100</f>
        <v>16.813600465814314</v>
      </c>
      <c r="E26" s="96">
        <f>IF(B26&lt;I26,-1,IF(B26&gt;J26,1,0))</f>
        <v>1</v>
      </c>
      <c r="F26" s="93">
        <f>SUM(B26:B29)</f>
        <v>630213</v>
      </c>
      <c r="G26" s="93">
        <f>SUM(C26:C29)</f>
        <v>75729</v>
      </c>
      <c r="H26" s="41">
        <v>121937</v>
      </c>
      <c r="I26" s="205">
        <v>104498.13794890697</v>
      </c>
      <c r="J26" s="205">
        <v>139375.86205109305</v>
      </c>
    </row>
    <row r="27" spans="1:11" s="237" customFormat="1" x14ac:dyDescent="0.2">
      <c r="A27" s="100" t="s">
        <v>38</v>
      </c>
      <c r="B27" s="93">
        <v>112944</v>
      </c>
      <c r="C27" s="26">
        <f t="shared" si="7"/>
        <v>16002</v>
      </c>
      <c r="D27" s="126">
        <f t="shared" si="8"/>
        <v>16.506777248251531</v>
      </c>
      <c r="E27" s="21">
        <f>IF(B27&lt;I27,-1,IF(B27&gt;J27,1,0))</f>
        <v>0</v>
      </c>
      <c r="F27" s="21"/>
      <c r="G27" s="21"/>
      <c r="H27" s="87">
        <v>96942</v>
      </c>
      <c r="I27" s="205">
        <v>79813.299417479036</v>
      </c>
      <c r="J27" s="205">
        <v>114070.70058252096</v>
      </c>
    </row>
    <row r="28" spans="1:11" x14ac:dyDescent="0.2">
      <c r="A28" s="100" t="s">
        <v>4</v>
      </c>
      <c r="B28" s="93">
        <v>92145</v>
      </c>
      <c r="C28" s="26">
        <f t="shared" si="7"/>
        <v>12127</v>
      </c>
      <c r="D28" s="95">
        <f t="shared" si="8"/>
        <v>15.155340048489091</v>
      </c>
      <c r="E28" s="96">
        <f>IF(B28&lt;I28,-1,IF(B28&gt;J28,1,0))</f>
        <v>0</v>
      </c>
      <c r="F28" s="96"/>
      <c r="G28" s="96"/>
      <c r="H28" s="41">
        <v>80018</v>
      </c>
      <c r="I28" s="205">
        <v>66507.251235318501</v>
      </c>
      <c r="J28" s="205">
        <v>93528.748764681499</v>
      </c>
    </row>
    <row r="29" spans="1:11" ht="12.75" x14ac:dyDescent="0.2">
      <c r="A29" s="100" t="s">
        <v>122</v>
      </c>
      <c r="B29" s="93">
        <v>282685</v>
      </c>
      <c r="C29" s="26">
        <f t="shared" si="7"/>
        <v>27098</v>
      </c>
      <c r="D29" s="95">
        <f t="shared" si="8"/>
        <v>10.602260678360011</v>
      </c>
      <c r="E29" s="96">
        <f>IF(B29&lt;I29,-1,IF(B29&gt;J29,1,0))</f>
        <v>0</v>
      </c>
      <c r="F29" s="96"/>
      <c r="G29" s="96"/>
      <c r="H29" s="41">
        <v>255587</v>
      </c>
      <c r="I29" s="205">
        <v>225299.36769975297</v>
      </c>
      <c r="J29" s="205">
        <v>285874.63230024703</v>
      </c>
    </row>
    <row r="30" spans="1:11" x14ac:dyDescent="0.2">
      <c r="A30" s="100"/>
      <c r="B30" s="93" t="s">
        <v>242</v>
      </c>
      <c r="C30" s="94"/>
      <c r="D30" s="95"/>
      <c r="E30" s="96"/>
      <c r="F30" s="96"/>
      <c r="G30" s="96"/>
      <c r="H30" s="41"/>
      <c r="I30" s="212"/>
      <c r="J30" s="212"/>
    </row>
    <row r="31" spans="1:11" s="189" customFormat="1" ht="12.75" x14ac:dyDescent="0.2">
      <c r="A31" s="23" t="s">
        <v>123</v>
      </c>
      <c r="B31" s="98">
        <v>630213</v>
      </c>
      <c r="C31" s="24">
        <f t="shared" ref="C31:C36" si="9">B31-H31</f>
        <v>75729</v>
      </c>
      <c r="D31" s="99">
        <f t="shared" ref="D31:D36" si="10">C31/H31*100</f>
        <v>13.657562706949165</v>
      </c>
      <c r="E31" s="218">
        <f t="shared" ref="E31:E36" si="11">IF(B31&lt;I31,-1,IF(B31&gt;J31,1,0))</f>
        <v>1</v>
      </c>
      <c r="F31" s="219">
        <f>+B31-F32</f>
        <v>0</v>
      </c>
      <c r="G31" s="219">
        <f>+C31-G32</f>
        <v>0</v>
      </c>
      <c r="H31" s="190">
        <v>554484</v>
      </c>
      <c r="I31" s="202">
        <v>512722.79974952672</v>
      </c>
      <c r="J31" s="202">
        <v>596245.20025047322</v>
      </c>
    </row>
    <row r="32" spans="1:11" x14ac:dyDescent="0.2">
      <c r="A32" s="25" t="s">
        <v>91</v>
      </c>
      <c r="B32" s="93">
        <v>95620</v>
      </c>
      <c r="C32" s="26">
        <f t="shared" si="9"/>
        <v>672</v>
      </c>
      <c r="D32" s="95">
        <f t="shared" si="10"/>
        <v>0.70775582424063699</v>
      </c>
      <c r="E32" s="96">
        <f t="shared" si="11"/>
        <v>0</v>
      </c>
      <c r="F32" s="93">
        <f>SUM(B32:B36)</f>
        <v>630213</v>
      </c>
      <c r="G32" s="93">
        <f>SUM(C32:C36)</f>
        <v>75729</v>
      </c>
      <c r="H32" s="41">
        <v>94948</v>
      </c>
      <c r="I32" s="205">
        <v>78499.71606708756</v>
      </c>
      <c r="J32" s="205">
        <v>111396.28393291244</v>
      </c>
    </row>
    <row r="33" spans="1:11" x14ac:dyDescent="0.2">
      <c r="A33" s="25" t="s">
        <v>92</v>
      </c>
      <c r="B33" s="93">
        <v>271505</v>
      </c>
      <c r="C33" s="26">
        <f t="shared" si="9"/>
        <v>37914</v>
      </c>
      <c r="D33" s="95">
        <f t="shared" si="10"/>
        <v>16.230933554803055</v>
      </c>
      <c r="E33" s="96">
        <f t="shared" si="11"/>
        <v>1</v>
      </c>
      <c r="F33" s="96"/>
      <c r="G33" s="96"/>
      <c r="H33" s="41">
        <v>233591</v>
      </c>
      <c r="I33" s="205">
        <v>207844.89645679327</v>
      </c>
      <c r="J33" s="205">
        <v>259337.10354320673</v>
      </c>
    </row>
    <row r="34" spans="1:11" x14ac:dyDescent="0.2">
      <c r="A34" s="25" t="s">
        <v>93</v>
      </c>
      <c r="B34" s="93">
        <v>145691</v>
      </c>
      <c r="C34" s="26">
        <f t="shared" si="9"/>
        <v>18919</v>
      </c>
      <c r="D34" s="95">
        <f t="shared" si="10"/>
        <v>14.923642444703876</v>
      </c>
      <c r="E34" s="96">
        <f t="shared" si="11"/>
        <v>0</v>
      </c>
      <c r="F34" s="96"/>
      <c r="G34" s="96"/>
      <c r="H34" s="41">
        <v>126772</v>
      </c>
      <c r="I34" s="205">
        <v>106165.01132575117</v>
      </c>
      <c r="J34" s="205">
        <v>147378.98867424883</v>
      </c>
    </row>
    <row r="35" spans="1:11" x14ac:dyDescent="0.2">
      <c r="A35" s="25" t="s">
        <v>94</v>
      </c>
      <c r="B35" s="93">
        <v>50312</v>
      </c>
      <c r="C35" s="26">
        <f t="shared" si="9"/>
        <v>1409</v>
      </c>
      <c r="D35" s="95">
        <f t="shared" si="10"/>
        <v>2.8812138314622824</v>
      </c>
      <c r="E35" s="96">
        <f t="shared" si="11"/>
        <v>0</v>
      </c>
      <c r="F35" s="96"/>
      <c r="G35" s="96"/>
      <c r="H35" s="41">
        <v>48903</v>
      </c>
      <c r="I35" s="205">
        <v>39035.837332820782</v>
      </c>
      <c r="J35" s="205">
        <v>58770.162667179218</v>
      </c>
    </row>
    <row r="36" spans="1:11" x14ac:dyDescent="0.2">
      <c r="A36" s="25" t="s">
        <v>10</v>
      </c>
      <c r="B36" s="93">
        <v>67085</v>
      </c>
      <c r="C36" s="26">
        <f t="shared" si="9"/>
        <v>16815</v>
      </c>
      <c r="D36" s="95">
        <f t="shared" si="10"/>
        <v>33.449373383727874</v>
      </c>
      <c r="E36" s="96">
        <f t="shared" si="11"/>
        <v>1</v>
      </c>
      <c r="F36" s="96"/>
      <c r="G36" s="96"/>
      <c r="H36" s="41">
        <v>50270</v>
      </c>
      <c r="I36" s="205">
        <v>36289.264323479758</v>
      </c>
      <c r="J36" s="205">
        <v>64250.735676520242</v>
      </c>
    </row>
    <row r="37" spans="1:11" x14ac:dyDescent="0.2">
      <c r="A37" s="25"/>
      <c r="B37" s="93" t="s">
        <v>242</v>
      </c>
      <c r="C37" s="41"/>
      <c r="D37" s="95"/>
      <c r="E37" s="96"/>
      <c r="F37" s="96"/>
      <c r="G37" s="96"/>
      <c r="H37" s="41"/>
      <c r="I37" s="212"/>
      <c r="J37" s="212"/>
    </row>
    <row r="38" spans="1:11" x14ac:dyDescent="0.2">
      <c r="A38" s="23" t="s">
        <v>95</v>
      </c>
      <c r="B38" s="93" t="s">
        <v>242</v>
      </c>
      <c r="C38" s="41"/>
      <c r="D38" s="95"/>
      <c r="E38" s="96"/>
      <c r="F38" s="96"/>
      <c r="G38" s="96"/>
      <c r="H38" s="41"/>
      <c r="I38" s="212"/>
      <c r="J38" s="212"/>
    </row>
    <row r="39" spans="1:11" x14ac:dyDescent="0.2">
      <c r="A39" s="25" t="s">
        <v>51</v>
      </c>
      <c r="B39" s="102">
        <v>77.840031862243393</v>
      </c>
      <c r="C39" s="103">
        <f t="shared" ref="C39:C42" si="12">B39-H39</f>
        <v>6.2674896127148827E-2</v>
      </c>
      <c r="D39" s="103">
        <f t="shared" ref="D39:D42" si="13">C39/H39*100</f>
        <v>8.0582445292468843E-2</v>
      </c>
      <c r="E39" s="96">
        <f>IF(B39&lt;I39,-1,IF(B39&gt;J39,1,0))</f>
        <v>0</v>
      </c>
      <c r="F39" s="96"/>
      <c r="G39" s="96"/>
      <c r="H39" s="42">
        <v>77.777356966116244</v>
      </c>
      <c r="I39" s="221">
        <v>74.769205136809745</v>
      </c>
      <c r="J39" s="221">
        <v>80.785508795422729</v>
      </c>
    </row>
    <row r="40" spans="1:11" s="237" customFormat="1" x14ac:dyDescent="0.2">
      <c r="A40" s="25" t="s">
        <v>73</v>
      </c>
      <c r="B40" s="102">
        <v>7.8135487525646088</v>
      </c>
      <c r="C40" s="103">
        <f t="shared" si="12"/>
        <v>-6.2463700187615245</v>
      </c>
      <c r="D40" s="103">
        <f t="shared" si="13"/>
        <v>-44.426785960530594</v>
      </c>
      <c r="E40" s="21">
        <f>IF(B40&lt;I40,-1,IF(B40&gt;J40,1,0))</f>
        <v>-1</v>
      </c>
      <c r="F40" s="21"/>
      <c r="G40" s="21"/>
      <c r="H40" s="66">
        <v>14.059918771326133</v>
      </c>
      <c r="I40" s="221">
        <v>11.297366699017802</v>
      </c>
      <c r="J40" s="221">
        <v>16.822470843634463</v>
      </c>
    </row>
    <row r="41" spans="1:11" ht="22.5" x14ac:dyDescent="0.2">
      <c r="A41" s="25" t="s">
        <v>96</v>
      </c>
      <c r="B41" s="102">
        <v>7.6102841420281715</v>
      </c>
      <c r="C41" s="103">
        <f t="shared" si="12"/>
        <v>0.69087799144492656</v>
      </c>
      <c r="D41" s="103">
        <f t="shared" si="13"/>
        <v>9.9846428495412383</v>
      </c>
      <c r="E41" s="96">
        <f>IF(B41&lt;I41,-1,IF(B41&gt;J41,1,0))</f>
        <v>0</v>
      </c>
      <c r="F41" s="96"/>
      <c r="G41" s="96"/>
      <c r="H41" s="42">
        <v>6.9194061505832449</v>
      </c>
      <c r="I41" s="221">
        <v>5.1443128847978956</v>
      </c>
      <c r="J41" s="221">
        <v>8.6944994163685934</v>
      </c>
    </row>
    <row r="42" spans="1:11" x14ac:dyDescent="0.2">
      <c r="A42" s="25" t="s">
        <v>97</v>
      </c>
      <c r="B42" s="102">
        <v>12.500376856713524</v>
      </c>
      <c r="C42" s="103">
        <f t="shared" si="12"/>
        <v>1.8308174104535784</v>
      </c>
      <c r="D42" s="103">
        <f t="shared" si="13"/>
        <v>17.159259664609149</v>
      </c>
      <c r="E42" s="96">
        <f>IF(B42&lt;I42,-1,IF(B42&gt;J42,1,0))</f>
        <v>0</v>
      </c>
      <c r="F42" s="96"/>
      <c r="G42" s="96"/>
      <c r="H42" s="42">
        <v>10.669559446259946</v>
      </c>
      <c r="I42" s="221">
        <v>8.2308203094852797</v>
      </c>
      <c r="J42" s="221">
        <v>13.108298583034614</v>
      </c>
    </row>
    <row r="43" spans="1:11" x14ac:dyDescent="0.2">
      <c r="A43" s="25"/>
      <c r="B43" s="93" t="s">
        <v>242</v>
      </c>
      <c r="C43" s="41"/>
      <c r="D43" s="95"/>
      <c r="E43" s="96"/>
      <c r="F43" s="96"/>
      <c r="G43" s="96"/>
      <c r="H43" s="41"/>
      <c r="I43" s="212"/>
      <c r="J43" s="212"/>
    </row>
    <row r="44" spans="1:11" s="189" customFormat="1" x14ac:dyDescent="0.2">
      <c r="A44" s="89" t="s">
        <v>98</v>
      </c>
      <c r="B44" s="90">
        <v>178543</v>
      </c>
      <c r="C44" s="13">
        <f>B44-H44</f>
        <v>30228</v>
      </c>
      <c r="D44" s="91">
        <f>C44/H44*100</f>
        <v>20.380945959612987</v>
      </c>
      <c r="E44" s="242">
        <f>IF(B44&lt;I44,-1,IF(B44&gt;J44,1,0))</f>
        <v>1</v>
      </c>
      <c r="F44" s="242"/>
      <c r="G44" s="242"/>
      <c r="H44" s="190">
        <v>148315</v>
      </c>
      <c r="I44" s="202">
        <v>126835.39306520304</v>
      </c>
      <c r="J44" s="202">
        <v>169794.60693479696</v>
      </c>
      <c r="K44" s="222"/>
    </row>
    <row r="45" spans="1:11" x14ac:dyDescent="0.2">
      <c r="A45" s="92"/>
      <c r="B45" s="93" t="s">
        <v>242</v>
      </c>
      <c r="C45" s="94"/>
      <c r="D45" s="95"/>
      <c r="E45" s="96"/>
      <c r="F45" s="96"/>
      <c r="G45" s="96"/>
      <c r="H45" s="41"/>
      <c r="I45" s="212"/>
      <c r="J45" s="212"/>
    </row>
    <row r="46" spans="1:11" s="189" customFormat="1" x14ac:dyDescent="0.2">
      <c r="A46" s="101" t="s">
        <v>99</v>
      </c>
      <c r="B46" s="98">
        <v>178543</v>
      </c>
      <c r="C46" s="24">
        <f t="shared" ref="C46:C48" si="14">B46-H46</f>
        <v>30228</v>
      </c>
      <c r="D46" s="99">
        <f t="shared" ref="D46:D48" si="15">C46/H46*100</f>
        <v>20.380945959612987</v>
      </c>
      <c r="E46" s="218">
        <f>IF(B46&lt;I46,-1,IF(B46&gt;J46,1,0))</f>
        <v>1</v>
      </c>
      <c r="F46" s="219">
        <f>+B46-F47</f>
        <v>0</v>
      </c>
      <c r="G46" s="219">
        <f>+C46-G47</f>
        <v>0</v>
      </c>
      <c r="H46" s="190">
        <v>148315</v>
      </c>
      <c r="I46" s="202">
        <v>126835.39306520304</v>
      </c>
      <c r="J46" s="202">
        <v>169794.60693479696</v>
      </c>
    </row>
    <row r="47" spans="1:11" x14ac:dyDescent="0.2">
      <c r="A47" s="100" t="s">
        <v>100</v>
      </c>
      <c r="B47" s="93">
        <v>11462</v>
      </c>
      <c r="C47" s="26">
        <f t="shared" si="14"/>
        <v>4388</v>
      </c>
      <c r="D47" s="95">
        <f t="shared" si="15"/>
        <v>62.029968900197908</v>
      </c>
      <c r="E47" s="96">
        <f>IF(B47&lt;I47,-1,IF(B47&gt;J47,1,0))</f>
        <v>1</v>
      </c>
      <c r="F47" s="93">
        <f>SUM(B47:B48)</f>
        <v>178543</v>
      </c>
      <c r="G47" s="93">
        <f>SUM(C47:C48)</f>
        <v>30228</v>
      </c>
      <c r="H47" s="41">
        <v>7074</v>
      </c>
      <c r="I47" s="205">
        <v>3507.6126007355028</v>
      </c>
      <c r="J47" s="205">
        <v>10640.387399264497</v>
      </c>
    </row>
    <row r="48" spans="1:11" s="237" customFormat="1" x14ac:dyDescent="0.2">
      <c r="A48" s="100" t="s">
        <v>101</v>
      </c>
      <c r="B48" s="93">
        <v>167081</v>
      </c>
      <c r="C48" s="26">
        <f t="shared" si="14"/>
        <v>25840</v>
      </c>
      <c r="D48" s="126">
        <f t="shared" si="15"/>
        <v>18.294971007002218</v>
      </c>
      <c r="E48" s="21">
        <f>IF(B48&lt;I48,-1,IF(B48&gt;J48,1,0))</f>
        <v>1</v>
      </c>
      <c r="F48" s="21"/>
      <c r="G48" s="21"/>
      <c r="H48" s="87">
        <v>141241</v>
      </c>
      <c r="I48" s="205">
        <v>127394.03278097702</v>
      </c>
      <c r="J48" s="205">
        <v>155087.96721902298</v>
      </c>
    </row>
    <row r="49" spans="1:11" s="237" customFormat="1" x14ac:dyDescent="0.2">
      <c r="A49" s="100"/>
      <c r="B49" s="93" t="s">
        <v>242</v>
      </c>
      <c r="C49" s="28"/>
      <c r="D49" s="126"/>
      <c r="E49" s="21"/>
      <c r="F49" s="21"/>
      <c r="G49" s="21"/>
      <c r="H49" s="87"/>
      <c r="I49" s="217"/>
      <c r="J49" s="217"/>
    </row>
    <row r="50" spans="1:11" s="16" customFormat="1" x14ac:dyDescent="0.2">
      <c r="A50" s="101" t="s">
        <v>102</v>
      </c>
      <c r="B50" s="98">
        <v>178543</v>
      </c>
      <c r="C50" s="24">
        <f t="shared" ref="C50:C52" si="16">B50-H50</f>
        <v>30228</v>
      </c>
      <c r="D50" s="174">
        <f t="shared" ref="D50:D52" si="17">C50/H50*100</f>
        <v>20.380945959612987</v>
      </c>
      <c r="E50" s="184">
        <f>IF(B50&lt;I50,-1,IF(B50&gt;J50,1,0))</f>
        <v>1</v>
      </c>
      <c r="F50" s="184"/>
      <c r="G50" s="184"/>
      <c r="H50" s="190">
        <v>148315</v>
      </c>
      <c r="I50" s="202">
        <v>126835.39306520304</v>
      </c>
      <c r="J50" s="202">
        <v>169794.60693479696</v>
      </c>
    </row>
    <row r="51" spans="1:11" s="237" customFormat="1" x14ac:dyDescent="0.2">
      <c r="A51" s="100" t="s">
        <v>23</v>
      </c>
      <c r="B51" s="93">
        <v>117478</v>
      </c>
      <c r="C51" s="26">
        <f t="shared" si="16"/>
        <v>12029</v>
      </c>
      <c r="D51" s="126">
        <f t="shared" si="17"/>
        <v>11.407410217261425</v>
      </c>
      <c r="E51" s="21">
        <f>IF(B51&lt;I51,-1,IF(B51&gt;J51,1,0))</f>
        <v>1</v>
      </c>
      <c r="F51" s="166">
        <f>+B50-F52</f>
        <v>0</v>
      </c>
      <c r="G51" s="166">
        <f>+C50-G52</f>
        <v>0</v>
      </c>
      <c r="H51" s="87">
        <v>105449</v>
      </c>
      <c r="I51" s="205">
        <v>93433.885203195125</v>
      </c>
      <c r="J51" s="205">
        <v>117464.11479680488</v>
      </c>
      <c r="K51" s="66"/>
    </row>
    <row r="52" spans="1:11" s="237" customFormat="1" x14ac:dyDescent="0.2">
      <c r="A52" s="100" t="s">
        <v>24</v>
      </c>
      <c r="B52" s="93">
        <v>61065</v>
      </c>
      <c r="C52" s="26">
        <f t="shared" si="16"/>
        <v>18199</v>
      </c>
      <c r="D52" s="126">
        <f t="shared" si="17"/>
        <v>42.455559184435216</v>
      </c>
      <c r="E52" s="21">
        <f>IF(B52&lt;I52,-1,IF(B52&gt;J52,1,0))</f>
        <v>1</v>
      </c>
      <c r="F52" s="93">
        <f>SUM(B51:B52)</f>
        <v>178543</v>
      </c>
      <c r="G52" s="93">
        <f>SUM(C51:C52)</f>
        <v>30228</v>
      </c>
      <c r="H52" s="87">
        <v>42866</v>
      </c>
      <c r="I52" s="205">
        <v>33131.746654013128</v>
      </c>
      <c r="J52" s="205">
        <v>52600.253345986872</v>
      </c>
      <c r="K52" s="66"/>
    </row>
    <row r="53" spans="1:11" s="237" customFormat="1" x14ac:dyDescent="0.2">
      <c r="A53" s="100"/>
      <c r="B53" s="93" t="s">
        <v>242</v>
      </c>
      <c r="C53" s="28"/>
      <c r="D53" s="126"/>
      <c r="E53" s="21"/>
      <c r="F53" s="21"/>
      <c r="G53" s="21"/>
      <c r="H53" s="87"/>
      <c r="I53" s="217"/>
      <c r="J53" s="217"/>
    </row>
    <row r="54" spans="1:11" s="16" customFormat="1" ht="12.75" x14ac:dyDescent="0.2">
      <c r="A54" s="101" t="s">
        <v>124</v>
      </c>
      <c r="B54" s="98">
        <v>178543</v>
      </c>
      <c r="C54" s="24">
        <f t="shared" ref="C54:C59" si="18">B54-H54</f>
        <v>30228</v>
      </c>
      <c r="D54" s="174">
        <f t="shared" ref="D54:D59" si="19">C54/H54*100</f>
        <v>20.380945959612987</v>
      </c>
      <c r="E54" s="184">
        <f t="shared" ref="E54:E58" si="20">IF(B54&lt;I54,-1,IF(B54&gt;J54,1,0))</f>
        <v>1</v>
      </c>
      <c r="F54" s="184"/>
      <c r="G54" s="184"/>
      <c r="H54" s="190">
        <v>148315</v>
      </c>
      <c r="I54" s="202">
        <v>126835.39306520304</v>
      </c>
      <c r="J54" s="202">
        <v>169794.60693479696</v>
      </c>
    </row>
    <row r="55" spans="1:11" s="237" customFormat="1" x14ac:dyDescent="0.2">
      <c r="A55" s="100" t="s">
        <v>86</v>
      </c>
      <c r="B55" s="93">
        <v>36628</v>
      </c>
      <c r="C55" s="26">
        <f t="shared" si="18"/>
        <v>-4018</v>
      </c>
      <c r="D55" s="126">
        <f t="shared" si="19"/>
        <v>-9.8853515721104159</v>
      </c>
      <c r="E55" s="21">
        <f t="shared" si="20"/>
        <v>0</v>
      </c>
      <c r="F55" s="166">
        <f>+B54-F56</f>
        <v>0</v>
      </c>
      <c r="G55" s="166">
        <f>+C54-G56</f>
        <v>0</v>
      </c>
      <c r="H55" s="87">
        <v>40646</v>
      </c>
      <c r="I55" s="205">
        <v>31617.403740721027</v>
      </c>
      <c r="J55" s="205">
        <v>49674.596259278973</v>
      </c>
    </row>
    <row r="56" spans="1:11" s="237" customFormat="1" x14ac:dyDescent="0.2">
      <c r="A56" s="100" t="s">
        <v>87</v>
      </c>
      <c r="B56" s="93">
        <v>95187</v>
      </c>
      <c r="C56" s="26">
        <f t="shared" si="18"/>
        <v>27477</v>
      </c>
      <c r="D56" s="126">
        <f t="shared" si="19"/>
        <v>40.580416482055824</v>
      </c>
      <c r="E56" s="21">
        <f t="shared" si="20"/>
        <v>1</v>
      </c>
      <c r="F56" s="93">
        <f>SUM(B55:B59)</f>
        <v>178543</v>
      </c>
      <c r="G56" s="93">
        <f>SUM(C55:C59)</f>
        <v>30228</v>
      </c>
      <c r="H56" s="87">
        <v>67710</v>
      </c>
      <c r="I56" s="205">
        <v>58709.544134777134</v>
      </c>
      <c r="J56" s="205">
        <v>76710.455865222859</v>
      </c>
      <c r="K56" s="66"/>
    </row>
    <row r="57" spans="1:11" s="237" customFormat="1" x14ac:dyDescent="0.2">
      <c r="A57" s="100" t="s">
        <v>88</v>
      </c>
      <c r="B57" s="93">
        <v>23551</v>
      </c>
      <c r="C57" s="26">
        <f t="shared" si="18"/>
        <v>4007</v>
      </c>
      <c r="D57" s="126">
        <f t="shared" si="19"/>
        <v>20.502455996725338</v>
      </c>
      <c r="E57" s="21">
        <f t="shared" si="20"/>
        <v>0</v>
      </c>
      <c r="F57" s="21"/>
      <c r="G57" s="21"/>
      <c r="H57" s="87">
        <v>19544</v>
      </c>
      <c r="I57" s="205">
        <v>12951.80162360762</v>
      </c>
      <c r="J57" s="205">
        <v>26136.198376392378</v>
      </c>
      <c r="K57" s="66"/>
    </row>
    <row r="58" spans="1:11" s="237" customFormat="1" x14ac:dyDescent="0.2">
      <c r="A58" s="100" t="s">
        <v>89</v>
      </c>
      <c r="B58" s="93">
        <v>23032</v>
      </c>
      <c r="C58" s="26">
        <f t="shared" si="18"/>
        <v>2728</v>
      </c>
      <c r="D58" s="126">
        <f t="shared" si="19"/>
        <v>13.435776201733649</v>
      </c>
      <c r="E58" s="21">
        <f t="shared" si="20"/>
        <v>0</v>
      </c>
      <c r="F58" s="21"/>
      <c r="G58" s="21"/>
      <c r="H58" s="87">
        <v>20304</v>
      </c>
      <c r="I58" s="205">
        <v>13143.730252020068</v>
      </c>
      <c r="J58" s="205">
        <v>27464.269747979932</v>
      </c>
      <c r="K58" s="66"/>
    </row>
    <row r="59" spans="1:11" s="237" customFormat="1" x14ac:dyDescent="0.2">
      <c r="A59" s="100" t="s">
        <v>10</v>
      </c>
      <c r="B59" s="93">
        <v>145</v>
      </c>
      <c r="C59" s="26">
        <f t="shared" si="18"/>
        <v>34</v>
      </c>
      <c r="D59" s="126">
        <f t="shared" si="19"/>
        <v>30.630630630630627</v>
      </c>
      <c r="E59" s="21">
        <v>0</v>
      </c>
      <c r="F59" s="21"/>
      <c r="G59" s="21"/>
      <c r="H59" s="87">
        <v>111</v>
      </c>
      <c r="I59" s="205" t="s">
        <v>164</v>
      </c>
      <c r="J59" s="205" t="s">
        <v>164</v>
      </c>
    </row>
    <row r="60" spans="1:11" s="237" customFormat="1" x14ac:dyDescent="0.2">
      <c r="A60" s="100"/>
      <c r="B60" s="146" t="s">
        <v>242</v>
      </c>
      <c r="C60" s="28"/>
      <c r="D60" s="126"/>
      <c r="E60" s="21"/>
      <c r="F60" s="21"/>
      <c r="G60" s="21"/>
      <c r="H60" s="87"/>
      <c r="I60" s="217"/>
      <c r="J60" s="217"/>
    </row>
    <row r="61" spans="1:11" s="16" customFormat="1" x14ac:dyDescent="0.2">
      <c r="A61" s="101" t="s">
        <v>103</v>
      </c>
      <c r="B61" s="98">
        <v>178543</v>
      </c>
      <c r="C61" s="24">
        <f t="shared" ref="C61:C65" si="21">B61-H61</f>
        <v>30228</v>
      </c>
      <c r="D61" s="174">
        <f t="shared" ref="D61:D65" si="22">C61/H61*100</f>
        <v>20.380945959612987</v>
      </c>
      <c r="E61" s="184">
        <f>IF(B61&lt;I61,-1,IF(B61&gt;J61,1,0))</f>
        <v>1</v>
      </c>
      <c r="F61" s="184"/>
      <c r="G61" s="184"/>
      <c r="H61" s="190">
        <v>148315</v>
      </c>
      <c r="I61" s="202">
        <v>126835.39306520304</v>
      </c>
      <c r="J61" s="202">
        <v>169794.60693479696</v>
      </c>
    </row>
    <row r="62" spans="1:11" s="237" customFormat="1" x14ac:dyDescent="0.2">
      <c r="A62" s="100" t="s">
        <v>66</v>
      </c>
      <c r="B62" s="93">
        <v>36752</v>
      </c>
      <c r="C62" s="26">
        <f t="shared" si="21"/>
        <v>11833</v>
      </c>
      <c r="D62" s="126">
        <f t="shared" si="22"/>
        <v>47.485854167502708</v>
      </c>
      <c r="E62" s="21">
        <f>IF(B62&lt;I62,-1,IF(B62&gt;J62,1,0))</f>
        <v>1</v>
      </c>
      <c r="F62" s="166">
        <f>+B61-F63</f>
        <v>0</v>
      </c>
      <c r="G62" s="166">
        <f>+C61-G63</f>
        <v>0</v>
      </c>
      <c r="H62" s="87">
        <v>24919</v>
      </c>
      <c r="I62" s="205">
        <v>17746.15840061054</v>
      </c>
      <c r="J62" s="205">
        <v>32091.84159938946</v>
      </c>
    </row>
    <row r="63" spans="1:11" s="237" customFormat="1" x14ac:dyDescent="0.2">
      <c r="A63" s="100" t="s">
        <v>56</v>
      </c>
      <c r="B63" s="93">
        <v>22406</v>
      </c>
      <c r="C63" s="26">
        <f t="shared" si="21"/>
        <v>-513</v>
      </c>
      <c r="D63" s="126">
        <f t="shared" si="22"/>
        <v>-2.2383175531218642</v>
      </c>
      <c r="E63" s="21">
        <f>IF(B63&lt;I63,-1,IF(B63&gt;J63,1,0))</f>
        <v>0</v>
      </c>
      <c r="F63" s="93">
        <f>SUM(B62:B65)</f>
        <v>178543</v>
      </c>
      <c r="G63" s="93">
        <f>SUM(C62:C65)</f>
        <v>30228</v>
      </c>
      <c r="H63" s="87">
        <v>22919</v>
      </c>
      <c r="I63" s="205">
        <v>15735.122743392869</v>
      </c>
      <c r="J63" s="205">
        <v>30102.877256607131</v>
      </c>
    </row>
    <row r="64" spans="1:11" s="237" customFormat="1" x14ac:dyDescent="0.2">
      <c r="A64" s="100" t="s">
        <v>4</v>
      </c>
      <c r="B64" s="93">
        <v>39254</v>
      </c>
      <c r="C64" s="26">
        <f t="shared" si="21"/>
        <v>1720</v>
      </c>
      <c r="D64" s="126">
        <f t="shared" si="22"/>
        <v>4.5825118559173017</v>
      </c>
      <c r="E64" s="21">
        <f>IF(B64&lt;I64,-1,IF(B64&gt;J64,1,0))</f>
        <v>0</v>
      </c>
      <c r="F64" s="21"/>
      <c r="G64" s="21"/>
      <c r="H64" s="87">
        <v>37534</v>
      </c>
      <c r="I64" s="205">
        <v>27980.042649003164</v>
      </c>
      <c r="J64" s="205">
        <v>47087.957350996832</v>
      </c>
    </row>
    <row r="65" spans="1:10" s="237" customFormat="1" ht="12.75" x14ac:dyDescent="0.2">
      <c r="A65" s="100" t="s">
        <v>125</v>
      </c>
      <c r="B65" s="93">
        <v>80131</v>
      </c>
      <c r="C65" s="26">
        <f t="shared" si="21"/>
        <v>17188</v>
      </c>
      <c r="D65" s="126">
        <f t="shared" si="22"/>
        <v>27.307246238660376</v>
      </c>
      <c r="E65" s="21">
        <f>IF(B65&lt;I65,-1,IF(B65&gt;J65,1,0))</f>
        <v>1</v>
      </c>
      <c r="F65" s="21"/>
      <c r="G65" s="21"/>
      <c r="H65" s="87">
        <v>62943</v>
      </c>
      <c r="I65" s="205">
        <v>52450.561564078722</v>
      </c>
      <c r="J65" s="205">
        <v>73435.438435921271</v>
      </c>
    </row>
    <row r="66" spans="1:10" s="237" customFormat="1" x14ac:dyDescent="0.2">
      <c r="A66" s="100"/>
      <c r="B66" s="146" t="s">
        <v>242</v>
      </c>
      <c r="C66" s="28"/>
      <c r="D66" s="126"/>
      <c r="E66" s="21"/>
      <c r="F66" s="21"/>
      <c r="G66" s="21"/>
      <c r="H66" s="87"/>
      <c r="I66" s="217"/>
      <c r="J66" s="217"/>
    </row>
    <row r="67" spans="1:10" s="16" customFormat="1" ht="12.75" x14ac:dyDescent="0.2">
      <c r="A67" s="23" t="s">
        <v>126</v>
      </c>
      <c r="B67" s="98">
        <v>178543</v>
      </c>
      <c r="C67" s="24">
        <f t="shared" ref="C67:C72" si="23">B67-H67</f>
        <v>30228</v>
      </c>
      <c r="D67" s="174">
        <f t="shared" ref="D67:D72" si="24">C67/H67*100</f>
        <v>20.380945959612987</v>
      </c>
      <c r="E67" s="184">
        <f t="shared" ref="E67:E71" si="25">IF(B67&lt;I67,-1,IF(B67&gt;J67,1,0))</f>
        <v>1</v>
      </c>
      <c r="F67" s="184"/>
      <c r="G67" s="184"/>
      <c r="H67" s="190">
        <v>148315</v>
      </c>
      <c r="I67" s="202">
        <v>126835.39306520304</v>
      </c>
      <c r="J67" s="202">
        <v>169794.60693479696</v>
      </c>
    </row>
    <row r="68" spans="1:10" s="237" customFormat="1" x14ac:dyDescent="0.2">
      <c r="A68" s="25" t="s">
        <v>91</v>
      </c>
      <c r="B68" s="93">
        <v>102957</v>
      </c>
      <c r="C68" s="26">
        <f t="shared" si="23"/>
        <v>8696</v>
      </c>
      <c r="D68" s="126">
        <f t="shared" si="24"/>
        <v>9.2254484887705406</v>
      </c>
      <c r="E68" s="21">
        <f t="shared" si="25"/>
        <v>0</v>
      </c>
      <c r="F68" s="166">
        <f>+B67-F69</f>
        <v>0</v>
      </c>
      <c r="G68" s="166">
        <f>+C67-G69</f>
        <v>0</v>
      </c>
      <c r="H68" s="87">
        <v>94261</v>
      </c>
      <c r="I68" s="205">
        <v>81446.968788320621</v>
      </c>
      <c r="J68" s="205">
        <v>107075.03121167938</v>
      </c>
    </row>
    <row r="69" spans="1:10" s="237" customFormat="1" x14ac:dyDescent="0.2">
      <c r="A69" s="25" t="s">
        <v>92</v>
      </c>
      <c r="B69" s="93">
        <v>45064</v>
      </c>
      <c r="C69" s="26">
        <f t="shared" si="23"/>
        <v>13232</v>
      </c>
      <c r="D69" s="126">
        <f t="shared" si="24"/>
        <v>41.568233224428248</v>
      </c>
      <c r="E69" s="21">
        <f t="shared" si="25"/>
        <v>1</v>
      </c>
      <c r="F69" s="93">
        <f>SUM(B68:B72)</f>
        <v>178543</v>
      </c>
      <c r="G69" s="93">
        <f>SUM(C68:C72)</f>
        <v>30228</v>
      </c>
      <c r="H69" s="87">
        <v>31832</v>
      </c>
      <c r="I69" s="205">
        <v>23943.585142319753</v>
      </c>
      <c r="J69" s="205">
        <v>39720.414857680247</v>
      </c>
    </row>
    <row r="70" spans="1:10" x14ac:dyDescent="0.2">
      <c r="A70" s="25" t="s">
        <v>93</v>
      </c>
      <c r="B70" s="93">
        <v>22391</v>
      </c>
      <c r="C70" s="26">
        <f t="shared" si="23"/>
        <v>6507</v>
      </c>
      <c r="D70" s="95">
        <f t="shared" si="24"/>
        <v>40.96575169982372</v>
      </c>
      <c r="E70" s="96">
        <f t="shared" si="25"/>
        <v>1</v>
      </c>
      <c r="F70" s="96"/>
      <c r="G70" s="96"/>
      <c r="H70" s="41">
        <v>15884</v>
      </c>
      <c r="I70" s="205">
        <v>10082.259391517513</v>
      </c>
      <c r="J70" s="205">
        <v>21685.740608482487</v>
      </c>
    </row>
    <row r="71" spans="1:10" x14ac:dyDescent="0.2">
      <c r="A71" s="25" t="s">
        <v>94</v>
      </c>
      <c r="B71" s="93">
        <v>6452</v>
      </c>
      <c r="C71" s="26">
        <f t="shared" si="23"/>
        <v>4181</v>
      </c>
      <c r="D71" s="95">
        <f t="shared" si="24"/>
        <v>184.10391897842359</v>
      </c>
      <c r="E71" s="96">
        <f t="shared" si="25"/>
        <v>1</v>
      </c>
      <c r="F71" s="96"/>
      <c r="G71" s="96"/>
      <c r="H71" s="41">
        <v>2271</v>
      </c>
      <c r="I71" s="205">
        <v>0</v>
      </c>
      <c r="J71" s="205">
        <v>4560.4064379510019</v>
      </c>
    </row>
    <row r="72" spans="1:10" x14ac:dyDescent="0.2">
      <c r="A72" s="25" t="s">
        <v>10</v>
      </c>
      <c r="B72" s="93">
        <v>1679</v>
      </c>
      <c r="C72" s="26">
        <f t="shared" si="23"/>
        <v>-2388</v>
      </c>
      <c r="D72" s="95">
        <f t="shared" si="24"/>
        <v>-58.716498647651825</v>
      </c>
      <c r="E72" s="96">
        <v>0</v>
      </c>
      <c r="F72" s="96"/>
      <c r="G72" s="96"/>
      <c r="H72" s="41">
        <v>4067</v>
      </c>
      <c r="I72" s="205">
        <v>766.61349791813245</v>
      </c>
      <c r="J72" s="205">
        <v>7367.3865020818675</v>
      </c>
    </row>
    <row r="73" spans="1:10" x14ac:dyDescent="0.2">
      <c r="A73" s="25"/>
      <c r="B73" s="104" t="s">
        <v>242</v>
      </c>
      <c r="C73" s="41"/>
      <c r="D73" s="95"/>
      <c r="E73" s="96"/>
      <c r="F73" s="96"/>
      <c r="G73" s="96"/>
      <c r="H73" s="41"/>
      <c r="I73" s="216"/>
      <c r="J73" s="216"/>
    </row>
    <row r="74" spans="1:10" x14ac:dyDescent="0.2">
      <c r="A74" s="23" t="s">
        <v>104</v>
      </c>
      <c r="B74" s="93" t="s">
        <v>242</v>
      </c>
      <c r="C74" s="41"/>
      <c r="D74" s="95"/>
      <c r="E74" s="96"/>
      <c r="F74" s="96"/>
      <c r="G74" s="96"/>
      <c r="H74" s="41"/>
      <c r="I74" s="216"/>
      <c r="J74" s="216"/>
    </row>
    <row r="75" spans="1:10" x14ac:dyDescent="0.2">
      <c r="A75" s="25" t="s">
        <v>51</v>
      </c>
      <c r="B75" s="102">
        <v>34.201844933713446</v>
      </c>
      <c r="C75" s="103">
        <f t="shared" ref="C75:C78" si="26">B75-H75</f>
        <v>5.2998458102262731</v>
      </c>
      <c r="D75" s="103">
        <f t="shared" ref="D75:D78" si="27">C75/H75*100</f>
        <v>18.337298356359579</v>
      </c>
      <c r="E75" s="96">
        <f>IF(B75&lt;I75,-1,IF(B75&gt;J75,1,0))</f>
        <v>0</v>
      </c>
      <c r="F75" s="96"/>
      <c r="G75" s="96"/>
      <c r="H75" s="224">
        <v>28.901999123487172</v>
      </c>
      <c r="I75" s="221">
        <v>23.358550287014108</v>
      </c>
      <c r="J75" s="221">
        <v>34.445447959960234</v>
      </c>
    </row>
    <row r="76" spans="1:10" s="237" customFormat="1" x14ac:dyDescent="0.2">
      <c r="A76" s="25" t="s">
        <v>73</v>
      </c>
      <c r="B76" s="102">
        <v>28.222893084579066</v>
      </c>
      <c r="C76" s="103">
        <f t="shared" si="26"/>
        <v>-6.1330385474203943</v>
      </c>
      <c r="D76" s="103">
        <f t="shared" si="27"/>
        <v>-17.85146918183997</v>
      </c>
      <c r="E76" s="21">
        <f>IF(B76&lt;I76,-1,IF(B76&gt;J76,1,0))</f>
        <v>-1</v>
      </c>
      <c r="F76" s="21"/>
      <c r="G76" s="21"/>
      <c r="H76" s="125">
        <v>34.355931631999461</v>
      </c>
      <c r="I76" s="221">
        <v>28.298536459308515</v>
      </c>
      <c r="J76" s="221">
        <v>40.413326804690399</v>
      </c>
    </row>
    <row r="77" spans="1:10" ht="22.5" x14ac:dyDescent="0.2">
      <c r="A77" s="25" t="s">
        <v>96</v>
      </c>
      <c r="B77" s="102">
        <v>14.96110180740774</v>
      </c>
      <c r="C77" s="103">
        <f t="shared" si="26"/>
        <v>-0.7069021031879501</v>
      </c>
      <c r="D77" s="103">
        <f t="shared" si="27"/>
        <v>-4.5117559787555228</v>
      </c>
      <c r="E77" s="96">
        <f>IF(B77&lt;I77,-1,IF(B77&gt;J77,1,0))</f>
        <v>0</v>
      </c>
      <c r="F77" s="96"/>
      <c r="G77" s="96"/>
      <c r="H77" s="224">
        <v>15.66800391059569</v>
      </c>
      <c r="I77" s="221">
        <v>11.269604895157769</v>
      </c>
      <c r="J77" s="221">
        <v>20.066402926033611</v>
      </c>
    </row>
    <row r="78" spans="1:10" ht="12" thickBot="1" x14ac:dyDescent="0.25">
      <c r="A78" s="25" t="s">
        <v>97</v>
      </c>
      <c r="B78" s="105">
        <v>12.899973675809189</v>
      </c>
      <c r="C78" s="103">
        <f t="shared" si="26"/>
        <v>-0.7898082073449082</v>
      </c>
      <c r="D78" s="103">
        <f t="shared" si="27"/>
        <v>-5.7693264515543765</v>
      </c>
      <c r="E78" s="96">
        <f>IF(B78&lt;I78,-1,IF(B78&gt;J78,1,0))</f>
        <v>0</v>
      </c>
      <c r="F78" s="96"/>
      <c r="G78" s="96"/>
      <c r="H78" s="225">
        <v>13.689781883154097</v>
      </c>
      <c r="I78" s="223">
        <v>9.5098523788514306</v>
      </c>
      <c r="J78" s="223">
        <v>17.869711387456768</v>
      </c>
    </row>
    <row r="79" spans="1:10" ht="12.75" customHeight="1" x14ac:dyDescent="0.2">
      <c r="A79" s="379" t="s">
        <v>105</v>
      </c>
      <c r="B79" s="379"/>
      <c r="C79" s="379"/>
      <c r="D79" s="379"/>
      <c r="E79" s="379"/>
      <c r="F79" s="247"/>
      <c r="G79" s="247"/>
    </row>
    <row r="80" spans="1:10" x14ac:dyDescent="0.2">
      <c r="A80" s="380" t="s">
        <v>106</v>
      </c>
      <c r="B80" s="380"/>
      <c r="C80" s="380"/>
      <c r="D80" s="380"/>
      <c r="E80" s="380"/>
      <c r="F80" s="245"/>
      <c r="G80" s="245"/>
    </row>
    <row r="81" spans="1:7" x14ac:dyDescent="0.2">
      <c r="A81" s="381" t="s">
        <v>107</v>
      </c>
      <c r="B81" s="381"/>
      <c r="C81" s="381"/>
      <c r="D81" s="381"/>
      <c r="E81" s="381"/>
      <c r="F81" s="246"/>
      <c r="G81" s="246"/>
    </row>
    <row r="82" spans="1:7" x14ac:dyDescent="0.2">
      <c r="A82" s="382" t="s">
        <v>226</v>
      </c>
      <c r="B82" s="382"/>
      <c r="C82" s="382"/>
      <c r="D82" s="382"/>
      <c r="E82" s="382"/>
      <c r="F82" s="247"/>
      <c r="G82" s="247"/>
    </row>
    <row r="83" spans="1:7" ht="12.75" customHeight="1" x14ac:dyDescent="0.2">
      <c r="A83" s="378" t="s">
        <v>62</v>
      </c>
      <c r="B83" s="378"/>
      <c r="C83" s="378"/>
      <c r="D83" s="378"/>
      <c r="E83" s="378"/>
      <c r="F83" s="244"/>
      <c r="G83" s="244"/>
    </row>
    <row r="84" spans="1:7" ht="11.25" customHeight="1" x14ac:dyDescent="0.2">
      <c r="A84" s="352" t="s">
        <v>259</v>
      </c>
      <c r="B84" s="352"/>
      <c r="C84" s="352"/>
      <c r="D84" s="352"/>
      <c r="E84" s="352"/>
      <c r="F84" s="238"/>
      <c r="G84" s="238"/>
    </row>
    <row r="85" spans="1:7" hidden="1" x14ac:dyDescent="0.2">
      <c r="A85" s="67">
        <v>1</v>
      </c>
      <c r="B85" s="67">
        <v>-1</v>
      </c>
      <c r="C85" s="67">
        <v>0</v>
      </c>
    </row>
  </sheetData>
  <mergeCells count="16">
    <mergeCell ref="A84:E84"/>
    <mergeCell ref="A1:E1"/>
    <mergeCell ref="A2:E2"/>
    <mergeCell ref="A3:E3"/>
    <mergeCell ref="H3:J3"/>
    <mergeCell ref="A4:A5"/>
    <mergeCell ref="C4:D4"/>
    <mergeCell ref="E4:E5"/>
    <mergeCell ref="H4:H5"/>
    <mergeCell ref="I4:J4"/>
    <mergeCell ref="F5:G5"/>
    <mergeCell ref="A79:E79"/>
    <mergeCell ref="A80:E80"/>
    <mergeCell ref="A81:E81"/>
    <mergeCell ref="A82:E82"/>
    <mergeCell ref="A83:E83"/>
  </mergeCells>
  <conditionalFormatting sqref="A85:C85 E75:G78 E70:G72 E61:E65 E54:E59 E50:E52 E46:E48 E44:G44 E39:G42 E27:G29 E16:G16 E11:G12 E7 E9:E10 E14:E15 E18:E19 E25:E26 E31:E32 E67:E69 E20:G23 E33:G36">
    <cfRule type="iconSet" priority="3">
      <iconSet iconSet="3Arrows" showValue="0">
        <cfvo type="percent" val="0"/>
        <cfvo type="percent" val="33"/>
        <cfvo type="percent" val="67"/>
      </iconSet>
    </cfRule>
  </conditionalFormatting>
  <conditionalFormatting sqref="F64:G66 F57:G60 F53:G53 F48:G49">
    <cfRule type="iconSet" priority="2">
      <iconSet iconSet="3Arrows" showValue="0">
        <cfvo type="percent" val="0"/>
        <cfvo type="percent" val="33"/>
        <cfvo type="percent" val="67"/>
      </iconSet>
    </cfRule>
  </conditionalFormatting>
  <conditionalFormatting sqref="F5">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colBreaks count="1" manualBreakCount="1">
    <brk id="7" max="1048575" man="1"/>
  </col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sheetPr>
  <dimension ref="A1:I64"/>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7" sqref="B7:B55"/>
    </sheetView>
  </sheetViews>
  <sheetFormatPr baseColWidth="10" defaultColWidth="11.42578125" defaultRowHeight="11.25" x14ac:dyDescent="0.2"/>
  <cols>
    <col min="1" max="1" width="36.140625" style="10" customWidth="1"/>
    <col min="2" max="4" width="9.42578125" style="10" customWidth="1"/>
    <col min="5" max="5" width="19.140625" style="10" customWidth="1"/>
    <col min="6" max="6" width="6.28515625" style="230" customWidth="1"/>
    <col min="7" max="9" width="11.42578125" style="10" customWidth="1"/>
    <col min="10" max="16384" width="11.42578125" style="10"/>
  </cols>
  <sheetData>
    <row r="1" spans="1:9" x14ac:dyDescent="0.2">
      <c r="A1" s="356" t="s">
        <v>109</v>
      </c>
      <c r="B1" s="356"/>
      <c r="C1" s="356"/>
      <c r="D1" s="356"/>
      <c r="E1" s="356"/>
      <c r="F1" s="181"/>
    </row>
    <row r="2" spans="1:9" ht="15" customHeight="1" x14ac:dyDescent="0.2">
      <c r="A2" s="356" t="s">
        <v>163</v>
      </c>
      <c r="B2" s="356"/>
      <c r="C2" s="356"/>
      <c r="D2" s="356"/>
      <c r="E2" s="356"/>
      <c r="F2" s="181"/>
    </row>
    <row r="3" spans="1:9" ht="12" thickBot="1" x14ac:dyDescent="0.25">
      <c r="A3" s="357" t="str">
        <f>+'C1 total'!A3</f>
        <v>II Trimestre 2022</v>
      </c>
      <c r="B3" s="357"/>
      <c r="C3" s="357"/>
      <c r="D3" s="357"/>
      <c r="E3" s="357"/>
      <c r="F3" s="181"/>
      <c r="G3" s="353" t="s">
        <v>229</v>
      </c>
      <c r="H3" s="353"/>
      <c r="I3" s="353"/>
    </row>
    <row r="4" spans="1:9" ht="12.75" customHeight="1" x14ac:dyDescent="0.2">
      <c r="A4" s="348" t="s">
        <v>116</v>
      </c>
      <c r="B4" s="3" t="str">
        <f>+'C1 total'!B4</f>
        <v>II 2022</v>
      </c>
      <c r="C4" s="347" t="s">
        <v>74</v>
      </c>
      <c r="D4" s="347"/>
      <c r="E4" s="360" t="s">
        <v>108</v>
      </c>
      <c r="F4" s="147"/>
      <c r="G4" s="354" t="s">
        <v>227</v>
      </c>
      <c r="H4" s="358" t="s">
        <v>75</v>
      </c>
      <c r="I4" s="359"/>
    </row>
    <row r="5" spans="1:9" ht="12" thickBot="1" x14ac:dyDescent="0.25">
      <c r="A5" s="349"/>
      <c r="B5" s="6" t="str">
        <f>+'C1 total'!B5</f>
        <v>Abr - Jun</v>
      </c>
      <c r="C5" s="6" t="s">
        <v>49</v>
      </c>
      <c r="D5" s="6" t="s">
        <v>48</v>
      </c>
      <c r="E5" s="361"/>
      <c r="F5" s="147"/>
      <c r="G5" s="355"/>
      <c r="H5" s="201" t="s">
        <v>76</v>
      </c>
      <c r="I5" s="201" t="s">
        <v>77</v>
      </c>
    </row>
    <row r="6" spans="1:9" x14ac:dyDescent="0.2">
      <c r="A6" s="70"/>
      <c r="B6" s="48"/>
    </row>
    <row r="7" spans="1:9" x14ac:dyDescent="0.2">
      <c r="A7" s="72" t="s">
        <v>1</v>
      </c>
      <c r="B7" s="108">
        <v>478758.52591427113</v>
      </c>
      <c r="C7" s="13">
        <f>B7-G7</f>
        <v>15757.501919233648</v>
      </c>
      <c r="D7" s="109">
        <f>C7/G7*100</f>
        <v>3.4033406196964564</v>
      </c>
      <c r="E7" s="106">
        <f>IF(B7&lt;H7,-1,IF(B7&gt;I7,1,0))</f>
        <v>0</v>
      </c>
      <c r="F7" s="231"/>
      <c r="G7" s="190">
        <v>463001.02399503748</v>
      </c>
      <c r="H7" s="202">
        <v>440388.63626619172</v>
      </c>
      <c r="I7" s="202">
        <v>485613.41172388475</v>
      </c>
    </row>
    <row r="8" spans="1:9" x14ac:dyDescent="0.2">
      <c r="A8" s="74"/>
      <c r="B8" s="110"/>
      <c r="C8" s="94"/>
      <c r="D8" s="95"/>
      <c r="E8" s="107"/>
      <c r="F8" s="232"/>
      <c r="G8" s="41"/>
      <c r="H8" s="212"/>
      <c r="I8" s="212"/>
    </row>
    <row r="9" spans="1:9" x14ac:dyDescent="0.2">
      <c r="A9" s="76" t="s">
        <v>2</v>
      </c>
      <c r="B9" s="111">
        <v>316411.39941927005</v>
      </c>
      <c r="C9" s="24">
        <f t="shared" ref="C9:C10" si="0">B9-G9</f>
        <v>7527.1241766660823</v>
      </c>
      <c r="D9" s="95">
        <f t="shared" ref="D9:D10" si="1">C9/G9*100</f>
        <v>2.43687516004307</v>
      </c>
      <c r="E9" s="107">
        <f>IF(B9&lt;H9,-1,IF(B9&gt;I9,1,0))</f>
        <v>0</v>
      </c>
      <c r="F9" s="232"/>
      <c r="G9" s="190">
        <v>308884.27524260397</v>
      </c>
      <c r="H9" s="204">
        <v>288818.46712053538</v>
      </c>
      <c r="I9" s="204">
        <v>328950.0833646729</v>
      </c>
    </row>
    <row r="10" spans="1:9" x14ac:dyDescent="0.2">
      <c r="A10" s="78" t="s">
        <v>56</v>
      </c>
      <c r="B10" s="110">
        <v>316411.39941927005</v>
      </c>
      <c r="C10" s="26">
        <f t="shared" si="0"/>
        <v>7527.1241766660823</v>
      </c>
      <c r="D10" s="95">
        <f t="shared" si="1"/>
        <v>2.43687516004307</v>
      </c>
      <c r="E10" s="107">
        <f>IF(B10&lt;H10,-1,IF(B10&gt;I10,1,0))</f>
        <v>0</v>
      </c>
      <c r="F10" s="232"/>
      <c r="G10" s="41">
        <v>308884.27524260397</v>
      </c>
      <c r="H10" s="205">
        <v>288818.46712053538</v>
      </c>
      <c r="I10" s="205">
        <v>328950.0833646729</v>
      </c>
    </row>
    <row r="11" spans="1:9" x14ac:dyDescent="0.2">
      <c r="A11" s="78"/>
      <c r="B11" s="110"/>
      <c r="C11" s="112"/>
      <c r="D11" s="95"/>
      <c r="E11" s="107"/>
      <c r="F11" s="232"/>
      <c r="G11" s="41" t="s">
        <v>242</v>
      </c>
      <c r="H11" s="212"/>
      <c r="I11" s="212"/>
    </row>
    <row r="12" spans="1:9" x14ac:dyDescent="0.2">
      <c r="A12" s="76" t="s">
        <v>3</v>
      </c>
      <c r="B12" s="111">
        <v>456223.55770719744</v>
      </c>
      <c r="C12" s="24">
        <f>B12-G12</f>
        <v>34144.097953101969</v>
      </c>
      <c r="D12" s="95">
        <f t="shared" ref="D12:D15" si="2">C12/G12*100</f>
        <v>8.089495274893121</v>
      </c>
      <c r="E12" s="107">
        <f>IF(B12&lt;H12,-1,IF(B12&gt;I12,1,0))</f>
        <v>0</v>
      </c>
      <c r="F12" s="232"/>
      <c r="G12" s="190">
        <v>422079.45975409547</v>
      </c>
      <c r="H12" s="204">
        <v>371932.66002645757</v>
      </c>
      <c r="I12" s="204">
        <v>472226.25948173233</v>
      </c>
    </row>
    <row r="13" spans="1:9" x14ac:dyDescent="0.2">
      <c r="A13" s="78" t="s">
        <v>4</v>
      </c>
      <c r="B13" s="110">
        <v>452899.46010092559</v>
      </c>
      <c r="C13" s="26">
        <f>B13-G13</f>
        <v>16220.880202173837</v>
      </c>
      <c r="D13" s="95">
        <f t="shared" si="2"/>
        <v>3.7146040471998441</v>
      </c>
      <c r="E13" s="107">
        <f>IF(B13&lt;H13,-1,IF(B13&gt;I13,1,0))</f>
        <v>0</v>
      </c>
      <c r="F13" s="232"/>
      <c r="G13" s="41">
        <v>436678.57989875175</v>
      </c>
      <c r="H13" s="205">
        <v>358571.24936505314</v>
      </c>
      <c r="I13" s="205">
        <v>514785.91043245001</v>
      </c>
    </row>
    <row r="14" spans="1:9" x14ac:dyDescent="0.2">
      <c r="A14" s="78" t="s">
        <v>5</v>
      </c>
      <c r="B14" s="110">
        <v>372319.43723929487</v>
      </c>
      <c r="C14" s="26">
        <f t="shared" ref="C14:C15" si="3">B14-G14</f>
        <v>61871.332709499693</v>
      </c>
      <c r="D14" s="95">
        <f t="shared" si="2"/>
        <v>19.929686091403276</v>
      </c>
      <c r="E14" s="107">
        <f>IF(B14&lt;H14,-1,IF(B14&gt;I14,1,0))</f>
        <v>1</v>
      </c>
      <c r="F14" s="232"/>
      <c r="G14" s="41">
        <v>310448.10452979518</v>
      </c>
      <c r="H14" s="205">
        <v>281288.51163814659</v>
      </c>
      <c r="I14" s="205">
        <v>339607.69742144423</v>
      </c>
    </row>
    <row r="15" spans="1:9" ht="12.75" x14ac:dyDescent="0.2">
      <c r="A15" s="78" t="s">
        <v>127</v>
      </c>
      <c r="B15" s="110">
        <v>824130.05101111741</v>
      </c>
      <c r="C15" s="26">
        <f t="shared" si="3"/>
        <v>26296.244728861027</v>
      </c>
      <c r="D15" s="95">
        <f t="shared" si="2"/>
        <v>3.2959551878850801</v>
      </c>
      <c r="E15" s="107">
        <f>IF(B15&lt;H15,-1,IF(B15&gt;I15,1,0))</f>
        <v>0</v>
      </c>
      <c r="F15" s="232"/>
      <c r="G15" s="41">
        <v>797833.80628225638</v>
      </c>
      <c r="H15" s="205">
        <v>629530.49396421155</v>
      </c>
      <c r="I15" s="205">
        <v>966137.11860030168</v>
      </c>
    </row>
    <row r="16" spans="1:9" s="173" customFormat="1" x14ac:dyDescent="0.2">
      <c r="A16" s="78"/>
      <c r="B16" s="110"/>
      <c r="C16" s="112"/>
      <c r="D16" s="126"/>
      <c r="E16" s="127"/>
      <c r="F16" s="233"/>
      <c r="G16" s="87" t="s">
        <v>242</v>
      </c>
      <c r="H16" s="217"/>
      <c r="I16" s="217"/>
    </row>
    <row r="17" spans="1:9" s="173" customFormat="1" x14ac:dyDescent="0.2">
      <c r="A17" s="76" t="s">
        <v>50</v>
      </c>
      <c r="B17" s="111">
        <v>505728.18296669493</v>
      </c>
      <c r="C17" s="24">
        <f t="shared" ref="C17:C26" si="4">B17-G17</f>
        <v>10009.917625657108</v>
      </c>
      <c r="D17" s="126">
        <f t="shared" ref="D17:D26" si="5">C17/G17*100</f>
        <v>2.0192755291699038</v>
      </c>
      <c r="E17" s="127">
        <f t="shared" ref="E17:E38" si="6">IF(B17&lt;H17,-1,IF(B17&gt;I17,1,0))</f>
        <v>0</v>
      </c>
      <c r="F17" s="233"/>
      <c r="G17" s="211">
        <v>495718.26534103783</v>
      </c>
      <c r="H17" s="204">
        <v>466053.46418696397</v>
      </c>
      <c r="I17" s="204">
        <v>525383.06649511214</v>
      </c>
    </row>
    <row r="18" spans="1:9" s="173" customFormat="1" x14ac:dyDescent="0.2">
      <c r="A18" s="78" t="s">
        <v>66</v>
      </c>
      <c r="B18" s="110">
        <v>387672.84546508722</v>
      </c>
      <c r="C18" s="26">
        <f t="shared" si="4"/>
        <v>16563.173934861901</v>
      </c>
      <c r="D18" s="126">
        <f t="shared" si="5"/>
        <v>4.4631480140535498</v>
      </c>
      <c r="E18" s="127">
        <f t="shared" si="6"/>
        <v>0</v>
      </c>
      <c r="F18" s="233"/>
      <c r="G18" s="87">
        <v>371109.67153022531</v>
      </c>
      <c r="H18" s="205">
        <v>336108.17222684168</v>
      </c>
      <c r="I18" s="205">
        <v>406111.1708336093</v>
      </c>
    </row>
    <row r="19" spans="1:9" s="173" customFormat="1" x14ac:dyDescent="0.2">
      <c r="A19" s="78" t="s">
        <v>6</v>
      </c>
      <c r="B19" s="110">
        <v>384364.68351935211</v>
      </c>
      <c r="C19" s="26">
        <f t="shared" si="4"/>
        <v>-53890.812198881933</v>
      </c>
      <c r="D19" s="126">
        <f t="shared" si="5"/>
        <v>-12.296665466924287</v>
      </c>
      <c r="E19" s="127">
        <f t="shared" si="6"/>
        <v>0</v>
      </c>
      <c r="F19" s="233"/>
      <c r="G19" s="87">
        <v>438255.49571823404</v>
      </c>
      <c r="H19" s="205">
        <v>238295.09077330469</v>
      </c>
      <c r="I19" s="205">
        <v>638215.90066316328</v>
      </c>
    </row>
    <row r="20" spans="1:9" s="173" customFormat="1" x14ac:dyDescent="0.2">
      <c r="A20" s="78" t="s">
        <v>67</v>
      </c>
      <c r="B20" s="110">
        <v>321865.40954182425</v>
      </c>
      <c r="C20" s="26">
        <f t="shared" si="4"/>
        <v>45200.254756356473</v>
      </c>
      <c r="D20" s="126">
        <f t="shared" si="5"/>
        <v>16.337530756775546</v>
      </c>
      <c r="E20" s="127">
        <f t="shared" si="6"/>
        <v>0</v>
      </c>
      <c r="F20" s="233"/>
      <c r="G20" s="87">
        <v>276665.15478546778</v>
      </c>
      <c r="H20" s="205">
        <v>218845.26880318564</v>
      </c>
      <c r="I20" s="205">
        <v>334485.04076774896</v>
      </c>
    </row>
    <row r="21" spans="1:9" s="173" customFormat="1" x14ac:dyDescent="0.2">
      <c r="A21" s="78" t="s">
        <v>68</v>
      </c>
      <c r="B21" s="110">
        <v>1212335.8315080944</v>
      </c>
      <c r="C21" s="26">
        <f t="shared" si="4"/>
        <v>398649.4879326754</v>
      </c>
      <c r="D21" s="126">
        <f t="shared" si="5"/>
        <v>48.993016913737272</v>
      </c>
      <c r="E21" s="127">
        <f t="shared" si="6"/>
        <v>1</v>
      </c>
      <c r="F21" s="233"/>
      <c r="G21" s="87">
        <v>813686.34357541904</v>
      </c>
      <c r="H21" s="205">
        <v>680690.93832322478</v>
      </c>
      <c r="I21" s="205">
        <v>946681.74882761331</v>
      </c>
    </row>
    <row r="22" spans="1:9" s="173" customFormat="1" ht="22.5" x14ac:dyDescent="0.2">
      <c r="A22" s="78" t="s">
        <v>58</v>
      </c>
      <c r="B22" s="110">
        <v>445280.36241293757</v>
      </c>
      <c r="C22" s="26">
        <f t="shared" si="4"/>
        <v>8994.0360533531639</v>
      </c>
      <c r="D22" s="126">
        <f t="shared" si="5"/>
        <v>2.0614984953574589</v>
      </c>
      <c r="E22" s="127">
        <f t="shared" si="6"/>
        <v>0</v>
      </c>
      <c r="F22" s="233"/>
      <c r="G22" s="227">
        <v>436286.3263595844</v>
      </c>
      <c r="H22" s="205">
        <v>386672.94228573807</v>
      </c>
      <c r="I22" s="205">
        <v>485899.71043343109</v>
      </c>
    </row>
    <row r="23" spans="1:9" s="173" customFormat="1" x14ac:dyDescent="0.2">
      <c r="A23" s="78" t="s">
        <v>57</v>
      </c>
      <c r="B23" s="110">
        <v>983328.27606304153</v>
      </c>
      <c r="C23" s="26">
        <f t="shared" si="4"/>
        <v>10699.634086339036</v>
      </c>
      <c r="D23" s="126">
        <f t="shared" si="5"/>
        <v>1.1000739259121393</v>
      </c>
      <c r="E23" s="127">
        <f t="shared" si="6"/>
        <v>0</v>
      </c>
      <c r="F23" s="233"/>
      <c r="G23" s="87">
        <v>972628.64197670249</v>
      </c>
      <c r="H23" s="205">
        <v>879515.79118246597</v>
      </c>
      <c r="I23" s="205">
        <v>1065741.492770938</v>
      </c>
    </row>
    <row r="24" spans="1:9" s="173" customFormat="1" x14ac:dyDescent="0.2">
      <c r="A24" s="78" t="s">
        <v>38</v>
      </c>
      <c r="B24" s="110">
        <v>855489.94620695757</v>
      </c>
      <c r="C24" s="26">
        <f t="shared" si="4"/>
        <v>-9860.9714176666457</v>
      </c>
      <c r="D24" s="126">
        <f t="shared" si="5"/>
        <v>-1.1395344035382629</v>
      </c>
      <c r="E24" s="127">
        <f t="shared" si="6"/>
        <v>0</v>
      </c>
      <c r="F24" s="233"/>
      <c r="G24" s="87">
        <v>865350.91762462421</v>
      </c>
      <c r="H24" s="205">
        <v>752082.06456194364</v>
      </c>
      <c r="I24" s="205">
        <v>978619.77068730269</v>
      </c>
    </row>
    <row r="25" spans="1:9" s="173" customFormat="1" ht="12.75" x14ac:dyDescent="0.2">
      <c r="A25" s="78" t="s">
        <v>128</v>
      </c>
      <c r="B25" s="110">
        <v>408721.59877122793</v>
      </c>
      <c r="C25" s="26">
        <f t="shared" si="4"/>
        <v>-2541.0398956680438</v>
      </c>
      <c r="D25" s="126">
        <f t="shared" si="5"/>
        <v>-0.61786305313431844</v>
      </c>
      <c r="E25" s="127">
        <f t="shared" si="6"/>
        <v>0</v>
      </c>
      <c r="F25" s="233"/>
      <c r="G25" s="87">
        <v>411262.63866689597</v>
      </c>
      <c r="H25" s="205">
        <v>351533.08586672711</v>
      </c>
      <c r="I25" s="205">
        <v>470992.19146706461</v>
      </c>
    </row>
    <row r="26" spans="1:9" x14ac:dyDescent="0.2">
      <c r="A26" s="78" t="s">
        <v>59</v>
      </c>
      <c r="B26" s="110">
        <v>203728.23782235789</v>
      </c>
      <c r="C26" s="26">
        <f t="shared" si="4"/>
        <v>32847.703318162705</v>
      </c>
      <c r="D26" s="95">
        <f t="shared" si="5"/>
        <v>19.222612694575979</v>
      </c>
      <c r="E26" s="107">
        <f t="shared" si="6"/>
        <v>1</v>
      </c>
      <c r="F26" s="232"/>
      <c r="G26" s="41">
        <v>170880.53450419518</v>
      </c>
      <c r="H26" s="205">
        <v>149786.52954557931</v>
      </c>
      <c r="I26" s="205">
        <v>191974.53946281099</v>
      </c>
    </row>
    <row r="27" spans="1:9" x14ac:dyDescent="0.2">
      <c r="A27" s="78"/>
      <c r="B27" s="110"/>
      <c r="C27" s="113"/>
      <c r="D27" s="95"/>
      <c r="E27" s="107"/>
      <c r="F27" s="232"/>
      <c r="G27" s="41"/>
      <c r="H27" s="212"/>
      <c r="I27" s="212"/>
    </row>
    <row r="28" spans="1:9" x14ac:dyDescent="0.2">
      <c r="A28" s="72" t="s">
        <v>215</v>
      </c>
      <c r="B28" s="108">
        <v>478758.52591427113</v>
      </c>
      <c r="C28" s="13">
        <f>B28-G28</f>
        <v>15757.501919233648</v>
      </c>
      <c r="D28" s="109">
        <f>C28/G28*100</f>
        <v>3.4033406196964564</v>
      </c>
      <c r="E28" s="106">
        <f t="shared" si="6"/>
        <v>0</v>
      </c>
      <c r="F28" s="231"/>
      <c r="G28" s="190">
        <v>463001.02399503748</v>
      </c>
      <c r="H28" s="204">
        <v>440388.63626619172</v>
      </c>
      <c r="I28" s="204">
        <v>485613.41172388475</v>
      </c>
    </row>
    <row r="29" spans="1:9" x14ac:dyDescent="0.2">
      <c r="A29" s="78"/>
      <c r="B29" s="110"/>
      <c r="C29" s="113"/>
      <c r="D29" s="95"/>
      <c r="E29" s="107"/>
      <c r="F29" s="232"/>
      <c r="G29" s="41"/>
      <c r="H29" s="205"/>
      <c r="I29" s="205"/>
    </row>
    <row r="30" spans="1:9" ht="12.75" x14ac:dyDescent="0.2">
      <c r="A30" s="169" t="s">
        <v>219</v>
      </c>
      <c r="B30" s="110">
        <v>2068569.3334095115</v>
      </c>
      <c r="C30" s="26">
        <f t="shared" ref="C30:C38" si="7">B30-G30</f>
        <v>-32096.562328692526</v>
      </c>
      <c r="D30" s="95">
        <f t="shared" ref="D30:D38" si="8">C30/G30*100</f>
        <v>-1.5279232358562824</v>
      </c>
      <c r="E30" s="107">
        <f t="shared" si="6"/>
        <v>0</v>
      </c>
      <c r="F30" s="232"/>
      <c r="G30" s="41">
        <v>2100665.895738204</v>
      </c>
      <c r="H30" s="205">
        <v>1715637.9712064038</v>
      </c>
      <c r="I30" s="205">
        <v>2485693.8202700033</v>
      </c>
    </row>
    <row r="31" spans="1:9" x14ac:dyDescent="0.2">
      <c r="A31" s="84" t="s">
        <v>204</v>
      </c>
      <c r="B31" s="110">
        <v>1176656.127628674</v>
      </c>
      <c r="C31" s="26">
        <f t="shared" si="7"/>
        <v>11830.91044629016</v>
      </c>
      <c r="D31" s="95">
        <f t="shared" si="8"/>
        <v>1.0156811744605045</v>
      </c>
      <c r="E31" s="107">
        <f t="shared" si="6"/>
        <v>0</v>
      </c>
      <c r="F31" s="232"/>
      <c r="G31" s="41">
        <v>1164825.2171823839</v>
      </c>
      <c r="H31" s="205">
        <v>1022523.1904862898</v>
      </c>
      <c r="I31" s="205">
        <v>1307127.2438784821</v>
      </c>
    </row>
    <row r="32" spans="1:9" x14ac:dyDescent="0.2">
      <c r="A32" s="84" t="s">
        <v>205</v>
      </c>
      <c r="B32" s="110">
        <v>696508.19612337579</v>
      </c>
      <c r="C32" s="26">
        <f t="shared" si="7"/>
        <v>37448.802376966574</v>
      </c>
      <c r="D32" s="95">
        <f t="shared" si="8"/>
        <v>5.6821589574938987</v>
      </c>
      <c r="E32" s="107">
        <f t="shared" si="6"/>
        <v>0</v>
      </c>
      <c r="F32" s="232"/>
      <c r="G32" s="41">
        <v>659059.39374640922</v>
      </c>
      <c r="H32" s="205">
        <v>597825.21349432913</v>
      </c>
      <c r="I32" s="205">
        <v>720293.5739984907</v>
      </c>
    </row>
    <row r="33" spans="1:9" x14ac:dyDescent="0.2">
      <c r="A33" s="84" t="s">
        <v>206</v>
      </c>
      <c r="B33" s="110">
        <v>490179.14707100386</v>
      </c>
      <c r="C33" s="26">
        <f t="shared" si="7"/>
        <v>41375.127170180611</v>
      </c>
      <c r="D33" s="95">
        <f t="shared" si="8"/>
        <v>9.2189742817641633</v>
      </c>
      <c r="E33" s="107">
        <f t="shared" si="6"/>
        <v>1</v>
      </c>
      <c r="F33" s="232"/>
      <c r="G33" s="41">
        <v>448804.01990082324</v>
      </c>
      <c r="H33" s="205">
        <v>423188.27329573897</v>
      </c>
      <c r="I33" s="205">
        <v>474419.76650590694</v>
      </c>
    </row>
    <row r="34" spans="1:9" ht="22.5" x14ac:dyDescent="0.2">
      <c r="A34" s="84" t="s">
        <v>207</v>
      </c>
      <c r="B34" s="110">
        <v>328007.96389589441</v>
      </c>
      <c r="C34" s="26">
        <f t="shared" si="7"/>
        <v>30857.908082966926</v>
      </c>
      <c r="D34" s="95">
        <f t="shared" si="8"/>
        <v>10.384621331652617</v>
      </c>
      <c r="E34" s="107">
        <f t="shared" si="6"/>
        <v>1</v>
      </c>
      <c r="F34" s="232"/>
      <c r="G34" s="228">
        <v>297150.05581292749</v>
      </c>
      <c r="H34" s="205">
        <v>283122.51328842132</v>
      </c>
      <c r="I34" s="205">
        <v>311177.59833743481</v>
      </c>
    </row>
    <row r="35" spans="1:9" ht="22.5" x14ac:dyDescent="0.2">
      <c r="A35" s="84" t="s">
        <v>208</v>
      </c>
      <c r="B35" s="110">
        <v>269632.55513949564</v>
      </c>
      <c r="C35" s="26">
        <f t="shared" si="7"/>
        <v>13136.688332031365</v>
      </c>
      <c r="D35" s="95">
        <f t="shared" si="8"/>
        <v>5.1215984473902934</v>
      </c>
      <c r="E35" s="107">
        <f t="shared" si="6"/>
        <v>0</v>
      </c>
      <c r="F35" s="232"/>
      <c r="G35" s="228">
        <v>256495.86680746428</v>
      </c>
      <c r="H35" s="205">
        <v>211465.52979492358</v>
      </c>
      <c r="I35" s="205">
        <v>301526.20382000471</v>
      </c>
    </row>
    <row r="36" spans="1:9" ht="22.5" x14ac:dyDescent="0.2">
      <c r="A36" s="84" t="s">
        <v>209</v>
      </c>
      <c r="B36" s="110">
        <v>313991.13225655491</v>
      </c>
      <c r="C36" s="26">
        <f t="shared" si="7"/>
        <v>50255.054292706191</v>
      </c>
      <c r="D36" s="95">
        <f t="shared" si="8"/>
        <v>19.055054841452083</v>
      </c>
      <c r="E36" s="107">
        <f t="shared" si="6"/>
        <v>1</v>
      </c>
      <c r="F36" s="232"/>
      <c r="G36" s="228">
        <v>263736.07796384871</v>
      </c>
      <c r="H36" s="205">
        <v>241256.20837931248</v>
      </c>
      <c r="I36" s="205">
        <v>286215.94754838449</v>
      </c>
    </row>
    <row r="37" spans="1:9" ht="22.5" x14ac:dyDescent="0.2">
      <c r="A37" s="84" t="s">
        <v>210</v>
      </c>
      <c r="B37" s="110">
        <v>356350.55702912301</v>
      </c>
      <c r="C37" s="26">
        <f t="shared" si="7"/>
        <v>26504.895052330976</v>
      </c>
      <c r="D37" s="95">
        <f t="shared" si="8"/>
        <v>8.0355445311861828</v>
      </c>
      <c r="E37" s="107">
        <f t="shared" si="6"/>
        <v>1</v>
      </c>
      <c r="F37" s="232"/>
      <c r="G37" s="228">
        <v>329845.66197679203</v>
      </c>
      <c r="H37" s="205">
        <v>310204.04737517942</v>
      </c>
      <c r="I37" s="205">
        <v>349487.27657840383</v>
      </c>
    </row>
    <row r="38" spans="1:9" x14ac:dyDescent="0.2">
      <c r="A38" s="169" t="s">
        <v>211</v>
      </c>
      <c r="B38" s="110">
        <v>266978.39455816976</v>
      </c>
      <c r="C38" s="26">
        <f t="shared" si="7"/>
        <v>14411.635794984002</v>
      </c>
      <c r="D38" s="95">
        <f t="shared" si="8"/>
        <v>5.706069898334003</v>
      </c>
      <c r="E38" s="107">
        <f t="shared" si="6"/>
        <v>1</v>
      </c>
      <c r="F38" s="232"/>
      <c r="G38" s="41">
        <v>252566.75876318576</v>
      </c>
      <c r="H38" s="205">
        <v>242265.62894578127</v>
      </c>
      <c r="I38" s="205">
        <v>262867.88858059043</v>
      </c>
    </row>
    <row r="39" spans="1:9" x14ac:dyDescent="0.2">
      <c r="A39" s="78"/>
      <c r="B39" s="110"/>
      <c r="C39" s="113"/>
      <c r="D39" s="95"/>
      <c r="E39" s="107"/>
      <c r="F39" s="232"/>
      <c r="G39" s="41"/>
      <c r="H39" s="205"/>
      <c r="I39" s="205"/>
    </row>
    <row r="40" spans="1:9" x14ac:dyDescent="0.2">
      <c r="A40" s="72" t="s">
        <v>212</v>
      </c>
      <c r="B40" s="108">
        <v>478758.52591427113</v>
      </c>
      <c r="C40" s="13">
        <f>B40-G40</f>
        <v>15757.501919233648</v>
      </c>
      <c r="D40" s="109">
        <f>C40/G40*100</f>
        <v>3.4033406196964564</v>
      </c>
      <c r="E40" s="106">
        <f>IF(B40&lt;H40,-1,IF(B40&gt;I40,1,0))</f>
        <v>0</v>
      </c>
      <c r="F40" s="231"/>
      <c r="G40" s="190">
        <v>463001.02399503748</v>
      </c>
      <c r="H40" s="202">
        <v>440388.63626619172</v>
      </c>
      <c r="I40" s="202">
        <v>485613.41172388475</v>
      </c>
    </row>
    <row r="41" spans="1:9" x14ac:dyDescent="0.2">
      <c r="A41" s="74"/>
      <c r="B41" s="110"/>
      <c r="C41" s="112"/>
      <c r="D41" s="95"/>
      <c r="E41" s="107"/>
      <c r="F41" s="232"/>
      <c r="G41" s="298"/>
      <c r="H41" s="298"/>
      <c r="I41" s="298"/>
    </row>
    <row r="42" spans="1:9" ht="12.75" x14ac:dyDescent="0.2">
      <c r="A42" s="84" t="s">
        <v>220</v>
      </c>
      <c r="B42" s="110">
        <v>968829.67413301882</v>
      </c>
      <c r="C42" s="26">
        <f t="shared" ref="C42:C44" si="9">B42-G42</f>
        <v>4444.1486069379607</v>
      </c>
      <c r="D42" s="95">
        <f t="shared" ref="D42:D44" si="10">C42/G42*100</f>
        <v>0.4608269710926694</v>
      </c>
      <c r="E42" s="107">
        <f>IF(B42&lt;H42,-1,IF(B42&gt;I42,1,0))</f>
        <v>0</v>
      </c>
      <c r="F42" s="232"/>
      <c r="G42" s="41">
        <v>964385.52552608086</v>
      </c>
      <c r="H42" s="205">
        <v>891931.18510081409</v>
      </c>
      <c r="I42" s="205">
        <v>1036839.8659513467</v>
      </c>
    </row>
    <row r="43" spans="1:9" ht="12.75" x14ac:dyDescent="0.2">
      <c r="A43" s="84" t="s">
        <v>221</v>
      </c>
      <c r="B43" s="110">
        <v>349223.25565129425</v>
      </c>
      <c r="C43" s="26">
        <f t="shared" si="9"/>
        <v>36840.766898159171</v>
      </c>
      <c r="D43" s="95">
        <f t="shared" si="10"/>
        <v>11.793480180405739</v>
      </c>
      <c r="E43" s="107">
        <f>IF(B43&lt;H43,-1,IF(B43&gt;I43,1,0))</f>
        <v>1</v>
      </c>
      <c r="F43" s="232"/>
      <c r="G43" s="41">
        <v>312382.48875313508</v>
      </c>
      <c r="H43" s="205">
        <v>302671.17322741257</v>
      </c>
      <c r="I43" s="205">
        <v>322093.80427885632</v>
      </c>
    </row>
    <row r="44" spans="1:9" x14ac:dyDescent="0.2">
      <c r="A44" s="84" t="s">
        <v>12</v>
      </c>
      <c r="B44" s="110">
        <v>266978.39455816976</v>
      </c>
      <c r="C44" s="26">
        <f t="shared" si="9"/>
        <v>14411.635794984002</v>
      </c>
      <c r="D44" s="95">
        <f t="shared" si="10"/>
        <v>5.706069898334003</v>
      </c>
      <c r="E44" s="107">
        <f>IF(B44&lt;H44,-1,IF(B44&gt;I44,1,0))</f>
        <v>1</v>
      </c>
      <c r="F44" s="232"/>
      <c r="G44" s="41">
        <v>252566.75876318576</v>
      </c>
      <c r="H44" s="205">
        <v>242265.62894578127</v>
      </c>
      <c r="I44" s="205">
        <v>262867.88858059043</v>
      </c>
    </row>
    <row r="45" spans="1:9" x14ac:dyDescent="0.2">
      <c r="A45" s="78"/>
      <c r="B45" s="110"/>
      <c r="C45" s="112"/>
      <c r="D45" s="95"/>
      <c r="E45" s="107"/>
      <c r="F45" s="232"/>
      <c r="G45" s="41"/>
      <c r="H45" s="203"/>
      <c r="I45" s="203"/>
    </row>
    <row r="46" spans="1:9" x14ac:dyDescent="0.2">
      <c r="A46" s="114" t="s">
        <v>213</v>
      </c>
      <c r="B46" s="108">
        <v>478758.52591427113</v>
      </c>
      <c r="C46" s="13">
        <f>B46-G46</f>
        <v>15757.501919233648</v>
      </c>
      <c r="D46" s="109">
        <f>C46/G46*100</f>
        <v>3.4033406196964564</v>
      </c>
      <c r="E46" s="106">
        <f>IF(B46&lt;H46,-1,IF(B46&gt;I46,1,0))</f>
        <v>0</v>
      </c>
      <c r="F46" s="231"/>
      <c r="G46" s="190">
        <v>463001.02399503748</v>
      </c>
      <c r="H46" s="202">
        <v>440388.63626619172</v>
      </c>
      <c r="I46" s="202">
        <v>485613.41172388475</v>
      </c>
    </row>
    <row r="47" spans="1:9" x14ac:dyDescent="0.2">
      <c r="A47" s="115"/>
      <c r="B47" s="110"/>
      <c r="C47" s="112"/>
      <c r="D47" s="95"/>
      <c r="E47" s="107"/>
      <c r="F47" s="232"/>
      <c r="G47" s="41"/>
      <c r="H47" s="212"/>
      <c r="I47" s="212"/>
    </row>
    <row r="48" spans="1:9" x14ac:dyDescent="0.2">
      <c r="A48" s="116" t="s">
        <v>8</v>
      </c>
      <c r="B48" s="110">
        <v>1013115.1337153792</v>
      </c>
      <c r="C48" s="26">
        <f t="shared" ref="C48:C49" si="11">B48-G48</f>
        <v>20928.472289831494</v>
      </c>
      <c r="D48" s="95">
        <f t="shared" ref="D48:D49" si="12">C48/G48*100</f>
        <v>2.1093281237788477</v>
      </c>
      <c r="E48" s="107">
        <f>IF(B48&lt;H48,-1,IF(B48&gt;I48,1,0))</f>
        <v>0</v>
      </c>
      <c r="F48" s="232"/>
      <c r="G48" s="41">
        <v>992186.66142554767</v>
      </c>
      <c r="H48" s="205">
        <v>906420.67118345725</v>
      </c>
      <c r="I48" s="205">
        <v>1077952.651667641</v>
      </c>
    </row>
    <row r="49" spans="1:9" x14ac:dyDescent="0.2">
      <c r="A49" s="116" t="s">
        <v>9</v>
      </c>
      <c r="B49" s="110">
        <v>394775.04034634627</v>
      </c>
      <c r="C49" s="26">
        <f t="shared" si="11"/>
        <v>21103.466515599517</v>
      </c>
      <c r="D49" s="95">
        <f t="shared" si="12"/>
        <v>5.6475975143772272</v>
      </c>
      <c r="E49" s="107">
        <f>IF(B49&lt;H49,-1,IF(B49&gt;I49,1,0))</f>
        <v>1</v>
      </c>
      <c r="F49" s="232"/>
      <c r="G49" s="41">
        <v>373671.57383074675</v>
      </c>
      <c r="H49" s="205">
        <v>354201.3519460457</v>
      </c>
      <c r="I49" s="205">
        <v>393141.79571544722</v>
      </c>
    </row>
    <row r="50" spans="1:9" x14ac:dyDescent="0.2">
      <c r="A50" s="117"/>
      <c r="B50" s="110"/>
      <c r="C50" s="118"/>
      <c r="D50" s="95"/>
      <c r="E50" s="107"/>
      <c r="F50" s="232"/>
      <c r="G50" s="41"/>
      <c r="H50" s="212"/>
      <c r="I50" s="212"/>
    </row>
    <row r="51" spans="1:9" x14ac:dyDescent="0.2">
      <c r="A51" s="114" t="s">
        <v>214</v>
      </c>
      <c r="B51" s="108">
        <v>478758.52591427113</v>
      </c>
      <c r="C51" s="13">
        <f>B51-G51</f>
        <v>15757.501919233648</v>
      </c>
      <c r="D51" s="109">
        <f>C51/G51*100</f>
        <v>3.4033406196964564</v>
      </c>
      <c r="E51" s="106">
        <f>IF(B51&lt;H51,-1,IF(B51&gt;I51,1,0))</f>
        <v>0</v>
      </c>
      <c r="F51" s="231"/>
      <c r="G51" s="190">
        <v>463001.02399503748</v>
      </c>
      <c r="H51" s="202">
        <v>440388.63626619172</v>
      </c>
      <c r="I51" s="202">
        <v>485613.41172388475</v>
      </c>
    </row>
    <row r="52" spans="1:9" x14ac:dyDescent="0.2">
      <c r="A52" s="115"/>
      <c r="B52" s="110"/>
      <c r="C52" s="112"/>
      <c r="D52" s="95"/>
      <c r="E52" s="107"/>
      <c r="F52" s="232"/>
      <c r="G52" s="41"/>
      <c r="H52" s="212"/>
      <c r="I52" s="212"/>
    </row>
    <row r="53" spans="1:9" x14ac:dyDescent="0.2">
      <c r="A53" s="116" t="s">
        <v>13</v>
      </c>
      <c r="B53" s="110">
        <v>544751.80806144897</v>
      </c>
      <c r="C53" s="26">
        <f t="shared" ref="C53:C55" si="13">B53-G53</f>
        <v>4363.2468836896587</v>
      </c>
      <c r="D53" s="95">
        <f t="shared" ref="D53:D55" si="14">C53/G53*100</f>
        <v>0.8074276913227223</v>
      </c>
      <c r="E53" s="107">
        <f>IF(B53&lt;H53,-1,IF(B53&gt;I53,1,0))</f>
        <v>0</v>
      </c>
      <c r="F53" s="232"/>
      <c r="G53" s="41">
        <v>540388.56117775931</v>
      </c>
      <c r="H53" s="205">
        <v>509720.68630808801</v>
      </c>
      <c r="I53" s="205">
        <v>571056.43604742736</v>
      </c>
    </row>
    <row r="54" spans="1:9" x14ac:dyDescent="0.2">
      <c r="A54" s="116" t="s">
        <v>11</v>
      </c>
      <c r="B54" s="110">
        <v>255161.44636612394</v>
      </c>
      <c r="C54" s="26">
        <f t="shared" si="13"/>
        <v>44278.867724770185</v>
      </c>
      <c r="D54" s="95">
        <f t="shared" si="14"/>
        <v>20.996930144748887</v>
      </c>
      <c r="E54" s="107">
        <f>IF(B54&lt;H54,-1,IF(B54&gt;I54,1,0))</f>
        <v>1</v>
      </c>
      <c r="F54" s="232"/>
      <c r="G54" s="41">
        <v>210882.57864135376</v>
      </c>
      <c r="H54" s="205">
        <v>193093.40653815051</v>
      </c>
      <c r="I54" s="205">
        <v>228671.75074455718</v>
      </c>
    </row>
    <row r="55" spans="1:9" ht="12" thickBot="1" x14ac:dyDescent="0.25">
      <c r="A55" s="116" t="s">
        <v>14</v>
      </c>
      <c r="B55" s="119">
        <v>640171.34332177718</v>
      </c>
      <c r="C55" s="26">
        <f t="shared" si="13"/>
        <v>44620.288716431125</v>
      </c>
      <c r="D55" s="120">
        <f t="shared" si="14"/>
        <v>7.4922692809266636</v>
      </c>
      <c r="E55" s="107">
        <f>IF(B55&lt;H55,-1,IF(B55&gt;I55,1,0))</f>
        <v>0</v>
      </c>
      <c r="F55" s="232"/>
      <c r="G55" s="226">
        <v>595551.05460534606</v>
      </c>
      <c r="H55" s="214">
        <v>422429.4960445608</v>
      </c>
      <c r="I55" s="214">
        <v>768672.61316613085</v>
      </c>
    </row>
    <row r="56" spans="1:9" ht="11.25" customHeight="1" x14ac:dyDescent="0.2">
      <c r="A56" s="385" t="s">
        <v>110</v>
      </c>
      <c r="B56" s="385"/>
      <c r="C56" s="385"/>
      <c r="D56" s="385"/>
      <c r="E56" s="385"/>
      <c r="F56" s="182"/>
      <c r="G56" s="121"/>
    </row>
    <row r="57" spans="1:9" ht="11.25" customHeight="1" x14ac:dyDescent="0.2">
      <c r="A57" s="378" t="s">
        <v>111</v>
      </c>
      <c r="B57" s="378"/>
      <c r="C57" s="378"/>
      <c r="D57" s="378"/>
      <c r="E57" s="378"/>
      <c r="F57" s="182"/>
      <c r="G57" s="121"/>
    </row>
    <row r="58" spans="1:9" ht="11.25" customHeight="1" x14ac:dyDescent="0.2">
      <c r="A58" s="378" t="s">
        <v>112</v>
      </c>
      <c r="B58" s="378"/>
      <c r="C58" s="378"/>
      <c r="D58" s="378"/>
      <c r="E58" s="378"/>
      <c r="F58" s="182"/>
      <c r="G58" s="121"/>
    </row>
    <row r="59" spans="1:9" x14ac:dyDescent="0.2">
      <c r="A59" s="374" t="s">
        <v>222</v>
      </c>
      <c r="B59" s="374"/>
      <c r="C59" s="374"/>
      <c r="D59" s="374"/>
      <c r="E59" s="374"/>
      <c r="F59" s="234"/>
      <c r="G59" s="121"/>
    </row>
    <row r="60" spans="1:9" ht="11.25" customHeight="1" x14ac:dyDescent="0.2">
      <c r="A60" s="378" t="s">
        <v>223</v>
      </c>
      <c r="B60" s="378"/>
      <c r="C60" s="378"/>
      <c r="D60" s="378"/>
      <c r="E60" s="378"/>
      <c r="F60" s="182"/>
      <c r="G60" s="121"/>
    </row>
    <row r="61" spans="1:9" ht="11.25" customHeight="1" x14ac:dyDescent="0.2">
      <c r="A61" s="378" t="s">
        <v>224</v>
      </c>
      <c r="B61" s="378"/>
      <c r="C61" s="378"/>
      <c r="D61" s="378"/>
      <c r="E61" s="378"/>
      <c r="F61" s="182"/>
      <c r="G61" s="121"/>
    </row>
    <row r="62" spans="1:9" ht="11.25" customHeight="1" x14ac:dyDescent="0.2">
      <c r="A62" s="378" t="s">
        <v>62</v>
      </c>
      <c r="B62" s="378"/>
      <c r="C62" s="378"/>
      <c r="D62" s="378"/>
      <c r="E62" s="378"/>
      <c r="F62" s="182"/>
      <c r="G62" s="121"/>
    </row>
    <row r="63" spans="1:9" ht="11.25" customHeight="1" x14ac:dyDescent="0.2">
      <c r="A63" s="352" t="s">
        <v>259</v>
      </c>
      <c r="B63" s="352"/>
      <c r="C63" s="352"/>
      <c r="D63" s="352"/>
      <c r="E63" s="352"/>
      <c r="F63" s="180"/>
      <c r="G63" s="122"/>
    </row>
    <row r="64" spans="1:9" hidden="1" x14ac:dyDescent="0.2">
      <c r="A64" s="67">
        <v>1</v>
      </c>
      <c r="B64" s="67">
        <v>-1</v>
      </c>
      <c r="C64" s="67">
        <v>0</v>
      </c>
    </row>
  </sheetData>
  <mergeCells count="17">
    <mergeCell ref="A63:E63"/>
    <mergeCell ref="A57:E57"/>
    <mergeCell ref="A58:E58"/>
    <mergeCell ref="A60:E60"/>
    <mergeCell ref="A61:E61"/>
    <mergeCell ref="A59:E59"/>
    <mergeCell ref="A56:E56"/>
    <mergeCell ref="A1:E1"/>
    <mergeCell ref="A2:E2"/>
    <mergeCell ref="A3:E3"/>
    <mergeCell ref="A62:E62"/>
    <mergeCell ref="G3:I3"/>
    <mergeCell ref="G4:G5"/>
    <mergeCell ref="H4:I4"/>
    <mergeCell ref="A4:A5"/>
    <mergeCell ref="C4:D4"/>
    <mergeCell ref="E4:E5"/>
  </mergeCells>
  <conditionalFormatting sqref="A64:C64 E7:F7 E9:F10 E12:F15 E40:F40 E42:F44 E46:F46 E51:F51 E53:F55 E17:F38 E48:F49">
    <cfRule type="iconSet" priority="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colBreaks count="1" manualBreakCount="1">
    <brk id="6" max="1048575" man="1"/>
  </col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H64"/>
  <sheetViews>
    <sheetView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B7" sqref="B7:B55"/>
    </sheetView>
  </sheetViews>
  <sheetFormatPr baseColWidth="10" defaultColWidth="11.42578125" defaultRowHeight="15" x14ac:dyDescent="0.25"/>
  <cols>
    <col min="1" max="1" width="36.140625" customWidth="1"/>
    <col min="2" max="4" width="9.42578125" customWidth="1"/>
    <col min="5" max="5" width="19.85546875" customWidth="1"/>
    <col min="6" max="8" width="11.42578125" customWidth="1"/>
  </cols>
  <sheetData>
    <row r="1" spans="1:8" x14ac:dyDescent="0.25">
      <c r="A1" s="356" t="s">
        <v>253</v>
      </c>
      <c r="B1" s="356"/>
      <c r="C1" s="356"/>
      <c r="D1" s="356"/>
      <c r="E1" s="356"/>
      <c r="F1" s="10"/>
      <c r="G1" s="10"/>
      <c r="H1" s="10"/>
    </row>
    <row r="2" spans="1:8" x14ac:dyDescent="0.25">
      <c r="A2" s="387" t="s">
        <v>254</v>
      </c>
      <c r="B2" s="387"/>
      <c r="C2" s="387"/>
      <c r="D2" s="387"/>
      <c r="E2" s="387"/>
      <c r="F2" s="10"/>
      <c r="G2" s="10"/>
      <c r="H2" s="10"/>
    </row>
    <row r="3" spans="1:8" ht="15.75" thickBot="1" x14ac:dyDescent="0.3">
      <c r="A3" s="357" t="str">
        <f>+'C4 total'!A3:E3</f>
        <v>II Trimestre 2022</v>
      </c>
      <c r="B3" s="357"/>
      <c r="C3" s="357"/>
      <c r="D3" s="357"/>
      <c r="E3" s="357"/>
      <c r="F3" s="353" t="s">
        <v>229</v>
      </c>
      <c r="G3" s="353"/>
      <c r="H3" s="353"/>
    </row>
    <row r="4" spans="1:8" ht="15" customHeight="1" x14ac:dyDescent="0.25">
      <c r="A4" s="368" t="s">
        <v>116</v>
      </c>
      <c r="B4" s="275" t="str">
        <f>+'C4 total'!B4</f>
        <v>II 2022</v>
      </c>
      <c r="C4" s="369" t="s">
        <v>74</v>
      </c>
      <c r="D4" s="369"/>
      <c r="E4" s="370" t="s">
        <v>108</v>
      </c>
      <c r="F4" s="371" t="s">
        <v>227</v>
      </c>
      <c r="G4" s="365" t="s">
        <v>75</v>
      </c>
      <c r="H4" s="366"/>
    </row>
    <row r="5" spans="1:8" ht="15.75" thickBot="1" x14ac:dyDescent="0.3">
      <c r="A5" s="349"/>
      <c r="B5" s="6" t="str">
        <f>+'C4 total'!B5</f>
        <v>Abr - Jun</v>
      </c>
      <c r="C5" s="6" t="s">
        <v>49</v>
      </c>
      <c r="D5" s="6" t="s">
        <v>48</v>
      </c>
      <c r="E5" s="361"/>
      <c r="F5" s="355"/>
      <c r="G5" s="263" t="s">
        <v>76</v>
      </c>
      <c r="H5" s="263" t="s">
        <v>77</v>
      </c>
    </row>
    <row r="6" spans="1:8" x14ac:dyDescent="0.25">
      <c r="A6" s="70"/>
      <c r="B6" s="48"/>
      <c r="C6" s="10"/>
      <c r="D6" s="10"/>
      <c r="E6" s="10"/>
      <c r="F6" s="10"/>
      <c r="G6" s="10"/>
      <c r="H6" s="10"/>
    </row>
    <row r="7" spans="1:8" x14ac:dyDescent="0.25">
      <c r="A7" s="72" t="s">
        <v>1</v>
      </c>
      <c r="B7" s="108">
        <v>507846.00973538583</v>
      </c>
      <c r="C7" s="13">
        <f>B7-F7</f>
        <v>13118.441309119109</v>
      </c>
      <c r="D7" s="109">
        <f>C7/F7*100</f>
        <v>2.6516495433737401</v>
      </c>
      <c r="E7" s="106">
        <f>IF(B7&lt;G7,-1,IF(B7&gt;H7,1,0))</f>
        <v>0</v>
      </c>
      <c r="F7" s="190">
        <v>494727.56842626672</v>
      </c>
      <c r="G7" s="202">
        <v>465315.15016059024</v>
      </c>
      <c r="H7" s="202">
        <v>524139.98669194273</v>
      </c>
    </row>
    <row r="8" spans="1:8" x14ac:dyDescent="0.25">
      <c r="A8" s="74"/>
      <c r="B8" s="110"/>
      <c r="C8" s="94"/>
      <c r="D8" s="95"/>
      <c r="E8" s="107"/>
      <c r="F8" s="41" t="s">
        <v>242</v>
      </c>
      <c r="G8" s="212"/>
      <c r="H8" s="212"/>
    </row>
    <row r="9" spans="1:8" x14ac:dyDescent="0.25">
      <c r="A9" s="76" t="s">
        <v>2</v>
      </c>
      <c r="B9" s="111">
        <v>367645.24403890874</v>
      </c>
      <c r="C9" s="24">
        <f t="shared" ref="C9:C10" si="0">B9-F9</f>
        <v>-11118.045498168154</v>
      </c>
      <c r="D9" s="95">
        <f t="shared" ref="D9:D10" si="1">C9/F9*100</f>
        <v>-2.9353545618839112</v>
      </c>
      <c r="E9" s="107">
        <f>IF(B9&lt;G9,-1,IF(B9&gt;H9,1,0))</f>
        <v>0</v>
      </c>
      <c r="F9" s="190">
        <v>378763.2895370769</v>
      </c>
      <c r="G9" s="202">
        <v>334448.02336976753</v>
      </c>
      <c r="H9" s="202">
        <v>423078.55570438533</v>
      </c>
    </row>
    <row r="10" spans="1:8" x14ac:dyDescent="0.25">
      <c r="A10" s="78" t="s">
        <v>56</v>
      </c>
      <c r="B10" s="110">
        <v>367645.24403890874</v>
      </c>
      <c r="C10" s="26">
        <f t="shared" si="0"/>
        <v>-11118.045498168154</v>
      </c>
      <c r="D10" s="95">
        <f t="shared" si="1"/>
        <v>-2.9353545618839112</v>
      </c>
      <c r="E10" s="107">
        <f>IF(B10&lt;G10,-1,IF(B10&gt;H10,1,0))</f>
        <v>0</v>
      </c>
      <c r="F10" s="41">
        <v>378763.2895370769</v>
      </c>
      <c r="G10" s="205">
        <v>334448.02336976753</v>
      </c>
      <c r="H10" s="205">
        <v>423078.55570438533</v>
      </c>
    </row>
    <row r="11" spans="1:8" x14ac:dyDescent="0.25">
      <c r="A11" s="78"/>
      <c r="B11" s="110"/>
      <c r="C11" s="112"/>
      <c r="D11" s="95"/>
      <c r="E11" s="107"/>
      <c r="F11" s="41" t="s">
        <v>242</v>
      </c>
      <c r="G11" s="212"/>
      <c r="H11" s="212"/>
    </row>
    <row r="12" spans="1:8" x14ac:dyDescent="0.25">
      <c r="A12" s="76" t="s">
        <v>3</v>
      </c>
      <c r="B12" s="111">
        <v>465162.56130074908</v>
      </c>
      <c r="C12" s="24">
        <f t="shared" ref="C12:C15" si="2">B12-F12</f>
        <v>28176.504787465848</v>
      </c>
      <c r="D12" s="95">
        <f t="shared" ref="D12:D15" si="3">C12/F12*100</f>
        <v>6.4479185016305802</v>
      </c>
      <c r="E12" s="107">
        <f>IF(B12&lt;G12,-1,IF(B12&gt;H12,1,0))</f>
        <v>0</v>
      </c>
      <c r="F12" s="190">
        <v>436986.05651328323</v>
      </c>
      <c r="G12" s="202">
        <v>373982.26497691002</v>
      </c>
      <c r="H12" s="202">
        <v>499989.84804965666</v>
      </c>
    </row>
    <row r="13" spans="1:8" x14ac:dyDescent="0.25">
      <c r="A13" s="78" t="s">
        <v>4</v>
      </c>
      <c r="B13" s="110">
        <v>463827.42747109814</v>
      </c>
      <c r="C13" s="26">
        <f t="shared" si="2"/>
        <v>9798.0001818861929</v>
      </c>
      <c r="D13" s="95">
        <f t="shared" si="3"/>
        <v>2.1580099423037993</v>
      </c>
      <c r="E13" s="107">
        <f>IF(B13&lt;G13,-1,IF(B13&gt;H13,1,0))</f>
        <v>0</v>
      </c>
      <c r="F13" s="41">
        <v>454029.42728921195</v>
      </c>
      <c r="G13" s="205">
        <v>358826.13410156319</v>
      </c>
      <c r="H13" s="205">
        <v>549232.72047686065</v>
      </c>
    </row>
    <row r="14" spans="1:8" x14ac:dyDescent="0.25">
      <c r="A14" s="78" t="s">
        <v>5</v>
      </c>
      <c r="B14" s="110">
        <v>362034.9224254642</v>
      </c>
      <c r="C14" s="26">
        <f t="shared" si="2"/>
        <v>48283.68902429298</v>
      </c>
      <c r="D14" s="95">
        <f t="shared" si="3"/>
        <v>15.389163096151428</v>
      </c>
      <c r="E14" s="107">
        <f>IF(B14&lt;G14,-1,IF(B14&gt;H14,1,0))</f>
        <v>1</v>
      </c>
      <c r="F14" s="41">
        <v>313751.23340117122</v>
      </c>
      <c r="G14" s="205">
        <v>276514.4716423623</v>
      </c>
      <c r="H14" s="205">
        <v>350987.99515998003</v>
      </c>
    </row>
    <row r="15" spans="1:8" x14ac:dyDescent="0.25">
      <c r="A15" s="78" t="s">
        <v>127</v>
      </c>
      <c r="B15" s="110">
        <v>900704.29342729948</v>
      </c>
      <c r="C15" s="26">
        <f t="shared" si="2"/>
        <v>36666.896864495589</v>
      </c>
      <c r="D15" s="95">
        <f t="shared" si="3"/>
        <v>4.2436701247375233</v>
      </c>
      <c r="E15" s="107">
        <f>IF(B15&lt;G15,-1,IF(B15&gt;H15,1,0))</f>
        <v>0</v>
      </c>
      <c r="F15" s="41">
        <v>864037.39656280389</v>
      </c>
      <c r="G15" s="205">
        <v>646237.99470376305</v>
      </c>
      <c r="H15" s="205">
        <v>1081836.7984218451</v>
      </c>
    </row>
    <row r="16" spans="1:8" x14ac:dyDescent="0.25">
      <c r="A16" s="78"/>
      <c r="B16" s="110"/>
      <c r="C16" s="112"/>
      <c r="D16" s="95"/>
      <c r="E16" s="107"/>
      <c r="F16" s="87" t="s">
        <v>242</v>
      </c>
      <c r="G16" s="217"/>
      <c r="H16" s="217"/>
    </row>
    <row r="17" spans="1:8" x14ac:dyDescent="0.25">
      <c r="A17" s="76" t="s">
        <v>50</v>
      </c>
      <c r="B17" s="111">
        <v>524944.75130622601</v>
      </c>
      <c r="C17" s="24">
        <f t="shared" ref="C17:C26" si="4">B17-F17</f>
        <v>10765.59366758971</v>
      </c>
      <c r="D17" s="95">
        <f t="shared" ref="D17:D26" si="5">C17/F17*100</f>
        <v>2.0937436898513377</v>
      </c>
      <c r="E17" s="107">
        <f t="shared" ref="E17:E38" si="6">IF(B17&lt;G17,-1,IF(B17&gt;H17,1,0))</f>
        <v>0</v>
      </c>
      <c r="F17" s="190">
        <v>514179.1576386363</v>
      </c>
      <c r="G17" s="202">
        <v>478086.10055047442</v>
      </c>
      <c r="H17" s="202">
        <v>550272.21472679544</v>
      </c>
    </row>
    <row r="18" spans="1:8" x14ac:dyDescent="0.25">
      <c r="A18" s="78" t="s">
        <v>66</v>
      </c>
      <c r="B18" s="110">
        <v>398575.38269821391</v>
      </c>
      <c r="C18" s="26">
        <f t="shared" si="4"/>
        <v>12617.504040096479</v>
      </c>
      <c r="D18" s="95">
        <f t="shared" si="5"/>
        <v>3.2691401673064688</v>
      </c>
      <c r="E18" s="107">
        <f t="shared" si="6"/>
        <v>0</v>
      </c>
      <c r="F18" s="87">
        <v>385957.87865811744</v>
      </c>
      <c r="G18" s="205">
        <v>342798.70590261312</v>
      </c>
      <c r="H18" s="205">
        <v>429117.0514136214</v>
      </c>
    </row>
    <row r="19" spans="1:8" x14ac:dyDescent="0.25">
      <c r="A19" s="78" t="s">
        <v>6</v>
      </c>
      <c r="B19" s="110">
        <v>394259.24048979639</v>
      </c>
      <c r="C19" s="26">
        <f t="shared" si="4"/>
        <v>-69459.34950599866</v>
      </c>
      <c r="D19" s="95">
        <f t="shared" si="5"/>
        <v>-14.978771825090838</v>
      </c>
      <c r="E19" s="107">
        <f t="shared" si="6"/>
        <v>0</v>
      </c>
      <c r="F19" s="87">
        <v>463718.58999579505</v>
      </c>
      <c r="G19" s="205">
        <v>219002.33587663673</v>
      </c>
      <c r="H19" s="205">
        <v>708434.84411495295</v>
      </c>
    </row>
    <row r="20" spans="1:8" x14ac:dyDescent="0.25">
      <c r="A20" s="78" t="s">
        <v>67</v>
      </c>
      <c r="B20" s="110">
        <v>333784.78028108587</v>
      </c>
      <c r="C20" s="26">
        <f t="shared" si="4"/>
        <v>57038.36050134449</v>
      </c>
      <c r="D20" s="95">
        <f t="shared" si="5"/>
        <v>20.61033365733892</v>
      </c>
      <c r="E20" s="107">
        <f t="shared" si="6"/>
        <v>0</v>
      </c>
      <c r="F20" s="87">
        <v>276746.41977974138</v>
      </c>
      <c r="G20" s="205">
        <v>202137.70635767037</v>
      </c>
      <c r="H20" s="205">
        <v>351355.13320181204</v>
      </c>
    </row>
    <row r="21" spans="1:8" x14ac:dyDescent="0.25">
      <c r="A21" s="78" t="s">
        <v>68</v>
      </c>
      <c r="B21" s="110">
        <v>1271361.0168688844</v>
      </c>
      <c r="C21" s="26">
        <f t="shared" si="4"/>
        <v>458923.90105055913</v>
      </c>
      <c r="D21" s="95">
        <f t="shared" si="5"/>
        <v>56.487313555130868</v>
      </c>
      <c r="E21" s="107">
        <f t="shared" si="6"/>
        <v>1</v>
      </c>
      <c r="F21" s="87">
        <v>812437.11581832531</v>
      </c>
      <c r="G21" s="205">
        <v>672313.66018734453</v>
      </c>
      <c r="H21" s="205">
        <v>952560.57144930679</v>
      </c>
    </row>
    <row r="22" spans="1:8" ht="23.25" x14ac:dyDescent="0.25">
      <c r="A22" s="78" t="s">
        <v>58</v>
      </c>
      <c r="B22" s="110">
        <v>465392.52649248688</v>
      </c>
      <c r="C22" s="26">
        <f t="shared" si="4"/>
        <v>2822.8451066476991</v>
      </c>
      <c r="D22" s="95">
        <f t="shared" si="5"/>
        <v>0.61025294571632416</v>
      </c>
      <c r="E22" s="107">
        <f t="shared" si="6"/>
        <v>0</v>
      </c>
      <c r="F22" s="326">
        <v>462569.68138583918</v>
      </c>
      <c r="G22" s="208">
        <v>404438.64925065835</v>
      </c>
      <c r="H22" s="208">
        <v>520700.71352101979</v>
      </c>
    </row>
    <row r="23" spans="1:8" x14ac:dyDescent="0.25">
      <c r="A23" s="78" t="s">
        <v>57</v>
      </c>
      <c r="B23" s="110">
        <v>995150.93801583827</v>
      </c>
      <c r="C23" s="26">
        <f t="shared" si="4"/>
        <v>-18043.669957465841</v>
      </c>
      <c r="D23" s="95">
        <f t="shared" si="5"/>
        <v>-1.7808691257801541</v>
      </c>
      <c r="E23" s="107">
        <f t="shared" si="6"/>
        <v>0</v>
      </c>
      <c r="F23" s="87">
        <v>1013194.6079733041</v>
      </c>
      <c r="G23" s="205">
        <v>897125.79784506687</v>
      </c>
      <c r="H23" s="205">
        <v>1129263.4181015415</v>
      </c>
    </row>
    <row r="24" spans="1:8" x14ac:dyDescent="0.25">
      <c r="A24" s="78" t="s">
        <v>38</v>
      </c>
      <c r="B24" s="110">
        <v>847160.77362527046</v>
      </c>
      <c r="C24" s="26">
        <f t="shared" si="4"/>
        <v>-11341.276057999232</v>
      </c>
      <c r="D24" s="95">
        <f t="shared" si="5"/>
        <v>-1.3210540454951052</v>
      </c>
      <c r="E24" s="107">
        <f t="shared" si="6"/>
        <v>0</v>
      </c>
      <c r="F24" s="87">
        <v>858502.0496832697</v>
      </c>
      <c r="G24" s="205">
        <v>717978.45802971919</v>
      </c>
      <c r="H24" s="205">
        <v>999025.64133681974</v>
      </c>
    </row>
    <row r="25" spans="1:8" x14ac:dyDescent="0.25">
      <c r="A25" s="78" t="s">
        <v>128</v>
      </c>
      <c r="B25" s="110">
        <v>438017.47067221941</v>
      </c>
      <c r="C25" s="26">
        <f t="shared" si="4"/>
        <v>-5237.3306245923741</v>
      </c>
      <c r="D25" s="95">
        <f t="shared" si="5"/>
        <v>-1.1815620742899429</v>
      </c>
      <c r="E25" s="107">
        <f t="shared" si="6"/>
        <v>0</v>
      </c>
      <c r="F25" s="87">
        <v>443254.80129681178</v>
      </c>
      <c r="G25" s="205">
        <v>372832.29701706563</v>
      </c>
      <c r="H25" s="205">
        <v>513677.3055765577</v>
      </c>
    </row>
    <row r="26" spans="1:8" x14ac:dyDescent="0.25">
      <c r="A26" s="78" t="s">
        <v>59</v>
      </c>
      <c r="B26" s="110">
        <v>219062.42812014942</v>
      </c>
      <c r="C26" s="26">
        <f t="shared" si="4"/>
        <v>46650.378263016581</v>
      </c>
      <c r="D26" s="95">
        <f t="shared" si="5"/>
        <v>27.057492966224146</v>
      </c>
      <c r="E26" s="107">
        <f t="shared" si="6"/>
        <v>1</v>
      </c>
      <c r="F26" s="41">
        <v>172412.04985713284</v>
      </c>
      <c r="G26" s="205">
        <v>144856.16408423652</v>
      </c>
      <c r="H26" s="205">
        <v>199967.93563002921</v>
      </c>
    </row>
    <row r="27" spans="1:8" x14ac:dyDescent="0.25">
      <c r="A27" s="78"/>
      <c r="B27" s="110"/>
      <c r="C27" s="113"/>
      <c r="D27" s="95"/>
      <c r="E27" s="107"/>
      <c r="F27" s="41"/>
      <c r="G27" s="212"/>
      <c r="H27" s="212"/>
    </row>
    <row r="28" spans="1:8" x14ac:dyDescent="0.25">
      <c r="A28" s="72" t="s">
        <v>215</v>
      </c>
      <c r="B28" s="108">
        <v>507846.00973538583</v>
      </c>
      <c r="C28" s="13">
        <f>B28-F28</f>
        <v>13118.441309119109</v>
      </c>
      <c r="D28" s="109">
        <f>C28/F28*100</f>
        <v>2.6516495433737401</v>
      </c>
      <c r="E28" s="106">
        <f t="shared" si="6"/>
        <v>0</v>
      </c>
      <c r="F28" s="190">
        <v>494727.56842626672</v>
      </c>
      <c r="G28" s="202">
        <v>465315.15016059024</v>
      </c>
      <c r="H28" s="202">
        <v>524139.98669194273</v>
      </c>
    </row>
    <row r="29" spans="1:8" x14ac:dyDescent="0.25">
      <c r="A29" s="78"/>
      <c r="B29" s="110"/>
      <c r="C29" s="113"/>
      <c r="D29" s="95"/>
      <c r="E29" s="107"/>
      <c r="F29" s="41"/>
      <c r="G29" s="205"/>
      <c r="H29" s="205"/>
    </row>
    <row r="30" spans="1:8" x14ac:dyDescent="0.25">
      <c r="A30" s="169" t="s">
        <v>219</v>
      </c>
      <c r="B30" s="110">
        <v>2032664.445162476</v>
      </c>
      <c r="C30" s="26">
        <f t="shared" ref="C30:C38" si="7">B30-F30</f>
        <v>-101834.10586453322</v>
      </c>
      <c r="D30" s="95">
        <f t="shared" ref="D30:D38" si="8">C30/F30*100</f>
        <v>-4.7708678844282169</v>
      </c>
      <c r="E30" s="107">
        <f t="shared" si="6"/>
        <v>0</v>
      </c>
      <c r="F30" s="41">
        <v>2134498.5510270093</v>
      </c>
      <c r="G30" s="205">
        <v>1687949.4299211046</v>
      </c>
      <c r="H30" s="205">
        <v>2581047.6721329149</v>
      </c>
    </row>
    <row r="31" spans="1:8" x14ac:dyDescent="0.25">
      <c r="A31" s="84" t="s">
        <v>204</v>
      </c>
      <c r="B31" s="110">
        <v>1173256.9454225539</v>
      </c>
      <c r="C31" s="26">
        <f t="shared" si="7"/>
        <v>5558.4219654323533</v>
      </c>
      <c r="D31" s="95">
        <f t="shared" si="8"/>
        <v>0.4760151574891035</v>
      </c>
      <c r="E31" s="107">
        <f t="shared" si="6"/>
        <v>0</v>
      </c>
      <c r="F31" s="41">
        <v>1167698.5234571216</v>
      </c>
      <c r="G31" s="205">
        <v>1004646.7906485038</v>
      </c>
      <c r="H31" s="205">
        <v>1330750.2562657413</v>
      </c>
    </row>
    <row r="32" spans="1:8" x14ac:dyDescent="0.25">
      <c r="A32" s="84" t="s">
        <v>205</v>
      </c>
      <c r="B32" s="110">
        <v>710865.47324776568</v>
      </c>
      <c r="C32" s="26">
        <f t="shared" si="7"/>
        <v>39696.617104927776</v>
      </c>
      <c r="D32" s="95">
        <f t="shared" si="8"/>
        <v>5.9145499290687527</v>
      </c>
      <c r="E32" s="107">
        <f t="shared" si="6"/>
        <v>0</v>
      </c>
      <c r="F32" s="41">
        <v>671168.8561428379</v>
      </c>
      <c r="G32" s="205">
        <v>602505.53342157195</v>
      </c>
      <c r="H32" s="205">
        <v>739832.17886410526</v>
      </c>
    </row>
    <row r="33" spans="1:8" x14ac:dyDescent="0.25">
      <c r="A33" s="84" t="s">
        <v>206</v>
      </c>
      <c r="B33" s="110">
        <v>492767.22795936943</v>
      </c>
      <c r="C33" s="26">
        <f t="shared" si="7"/>
        <v>40707.906258533709</v>
      </c>
      <c r="D33" s="95">
        <f t="shared" si="8"/>
        <v>9.0049921115161577</v>
      </c>
      <c r="E33" s="107">
        <f t="shared" si="6"/>
        <v>1</v>
      </c>
      <c r="F33" s="41">
        <v>452059.32170083572</v>
      </c>
      <c r="G33" s="205">
        <v>421731.38915830763</v>
      </c>
      <c r="H33" s="205">
        <v>482387.25424336345</v>
      </c>
    </row>
    <row r="34" spans="1:8" ht="23.25" x14ac:dyDescent="0.25">
      <c r="A34" s="84" t="s">
        <v>207</v>
      </c>
      <c r="B34" s="110">
        <v>325694.05776001053</v>
      </c>
      <c r="C34" s="26">
        <f t="shared" si="7"/>
        <v>42777.041442715854</v>
      </c>
      <c r="D34" s="95">
        <f t="shared" si="8"/>
        <v>15.119995961904573</v>
      </c>
      <c r="E34" s="107">
        <f t="shared" si="6"/>
        <v>1</v>
      </c>
      <c r="F34" s="327">
        <v>282917.01631729468</v>
      </c>
      <c r="G34" s="208">
        <v>266535.08151903766</v>
      </c>
      <c r="H34" s="208">
        <v>299298.95111555228</v>
      </c>
    </row>
    <row r="35" spans="1:8" ht="23.25" x14ac:dyDescent="0.25">
      <c r="A35" s="84" t="s">
        <v>208</v>
      </c>
      <c r="B35" s="110">
        <v>295867.33137558546</v>
      </c>
      <c r="C35" s="26">
        <f t="shared" si="7"/>
        <v>-33332.891655999003</v>
      </c>
      <c r="D35" s="95">
        <f t="shared" si="8"/>
        <v>-10.125415878834609</v>
      </c>
      <c r="E35" s="107">
        <f t="shared" si="6"/>
        <v>0</v>
      </c>
      <c r="F35" s="327">
        <v>329200.22303158446</v>
      </c>
      <c r="G35" s="208">
        <v>197935.00457560722</v>
      </c>
      <c r="H35" s="208">
        <v>460465.44148756238</v>
      </c>
    </row>
    <row r="36" spans="1:8" ht="23.25" x14ac:dyDescent="0.25">
      <c r="A36" s="84" t="s">
        <v>209</v>
      </c>
      <c r="B36" s="110">
        <v>314887.77681558451</v>
      </c>
      <c r="C36" s="26">
        <f t="shared" si="7"/>
        <v>50677.065576207882</v>
      </c>
      <c r="D36" s="95">
        <f t="shared" si="8"/>
        <v>19.180549243627798</v>
      </c>
      <c r="E36" s="107">
        <f t="shared" si="6"/>
        <v>1</v>
      </c>
      <c r="F36" s="327">
        <v>264210.71123937663</v>
      </c>
      <c r="G36" s="208">
        <v>235642.03908067138</v>
      </c>
      <c r="H36" s="208">
        <v>292779.38339808129</v>
      </c>
    </row>
    <row r="37" spans="1:8" ht="23.25" x14ac:dyDescent="0.25">
      <c r="A37" s="84" t="s">
        <v>210</v>
      </c>
      <c r="B37" s="110">
        <v>352594.01218853291</v>
      </c>
      <c r="C37" s="26">
        <f t="shared" si="7"/>
        <v>33426.816195484775</v>
      </c>
      <c r="D37" s="95">
        <f t="shared" si="8"/>
        <v>10.473136530050178</v>
      </c>
      <c r="E37" s="107">
        <f t="shared" si="6"/>
        <v>1</v>
      </c>
      <c r="F37" s="327">
        <v>319167.19599304814</v>
      </c>
      <c r="G37" s="208">
        <v>294705.04216620978</v>
      </c>
      <c r="H37" s="208">
        <v>343629.34981988627</v>
      </c>
    </row>
    <row r="38" spans="1:8" x14ac:dyDescent="0.25">
      <c r="A38" s="169" t="s">
        <v>211</v>
      </c>
      <c r="B38" s="110">
        <v>272879.03962102474</v>
      </c>
      <c r="C38" s="26">
        <f t="shared" si="7"/>
        <v>20347.527334440209</v>
      </c>
      <c r="D38" s="95">
        <f t="shared" si="8"/>
        <v>8.0574210918076972</v>
      </c>
      <c r="E38" s="107">
        <f t="shared" si="6"/>
        <v>1</v>
      </c>
      <c r="F38" s="41">
        <v>252531.51228658453</v>
      </c>
      <c r="G38" s="205">
        <v>236908.62213471447</v>
      </c>
      <c r="H38" s="205">
        <v>268154.4024384552</v>
      </c>
    </row>
    <row r="39" spans="1:8" x14ac:dyDescent="0.25">
      <c r="A39" s="78"/>
      <c r="B39" s="110"/>
      <c r="C39" s="113"/>
      <c r="D39" s="95"/>
      <c r="E39" s="107"/>
      <c r="F39" s="41"/>
      <c r="G39" s="205"/>
      <c r="H39" s="205"/>
    </row>
    <row r="40" spans="1:8" x14ac:dyDescent="0.25">
      <c r="A40" s="72" t="s">
        <v>212</v>
      </c>
      <c r="B40" s="108">
        <v>507846.00973538583</v>
      </c>
      <c r="C40" s="13">
        <f>B40-F40</f>
        <v>13118.441309119109</v>
      </c>
      <c r="D40" s="109">
        <f>C40/F40*100</f>
        <v>2.6516495433737401</v>
      </c>
      <c r="E40" s="106">
        <f>IF(B40&lt;G40,-1,IF(B40&gt;H40,1,0))</f>
        <v>0</v>
      </c>
      <c r="F40" s="190">
        <v>494727.56842626672</v>
      </c>
      <c r="G40" s="202">
        <v>465315.15016059024</v>
      </c>
      <c r="H40" s="202">
        <v>524139.98669194273</v>
      </c>
    </row>
    <row r="41" spans="1:8" x14ac:dyDescent="0.25">
      <c r="A41" s="74"/>
      <c r="B41" s="110"/>
      <c r="C41" s="112"/>
      <c r="D41" s="95"/>
      <c r="E41" s="107"/>
      <c r="F41" s="41" t="s">
        <v>242</v>
      </c>
      <c r="G41" s="212"/>
      <c r="H41" s="212"/>
    </row>
    <row r="42" spans="1:8" x14ac:dyDescent="0.25">
      <c r="A42" s="84" t="s">
        <v>220</v>
      </c>
      <c r="B42" s="110">
        <v>972019.56602121203</v>
      </c>
      <c r="C42" s="26">
        <f t="shared" ref="C42:C44" si="9">B42-F42</f>
        <v>2373.6653670801315</v>
      </c>
      <c r="D42" s="95">
        <f t="shared" ref="D42:D44" si="10">C42/F42*100</f>
        <v>0.24479713320902358</v>
      </c>
      <c r="E42" s="107">
        <f>IF(B42&lt;G42,-1,IF(B42&gt;H42,1,0))</f>
        <v>0</v>
      </c>
      <c r="F42" s="41">
        <v>969645.9006541319</v>
      </c>
      <c r="G42" s="205">
        <v>887432.23563892953</v>
      </c>
      <c r="H42" s="205">
        <v>1051859.5656693338</v>
      </c>
    </row>
    <row r="43" spans="1:8" x14ac:dyDescent="0.25">
      <c r="A43" s="84" t="s">
        <v>221</v>
      </c>
      <c r="B43" s="110">
        <v>353764.56373889791</v>
      </c>
      <c r="C43" s="26">
        <f t="shared" si="9"/>
        <v>42223.276502697729</v>
      </c>
      <c r="D43" s="95">
        <f t="shared" si="10"/>
        <v>13.553027554478019</v>
      </c>
      <c r="E43" s="107">
        <f>IF(B43&lt;G43,-1,IF(B43&gt;H43,1,0))</f>
        <v>1</v>
      </c>
      <c r="F43" s="41">
        <v>311541.28723620018</v>
      </c>
      <c r="G43" s="205">
        <v>299483.47201434523</v>
      </c>
      <c r="H43" s="205">
        <v>323599.10245805455</v>
      </c>
    </row>
    <row r="44" spans="1:8" x14ac:dyDescent="0.25">
      <c r="A44" s="84" t="s">
        <v>12</v>
      </c>
      <c r="B44" s="110">
        <v>272879.03962102474</v>
      </c>
      <c r="C44" s="26">
        <f t="shared" si="9"/>
        <v>20347.527334440209</v>
      </c>
      <c r="D44" s="95">
        <f t="shared" si="10"/>
        <v>8.0574210918076972</v>
      </c>
      <c r="E44" s="107">
        <f>IF(B44&lt;G44,-1,IF(B44&gt;H44,1,0))</f>
        <v>1</v>
      </c>
      <c r="F44" s="41">
        <v>252531.51228658453</v>
      </c>
      <c r="G44" s="205">
        <v>236908.62213471447</v>
      </c>
      <c r="H44" s="205">
        <v>268154.4024384552</v>
      </c>
    </row>
    <row r="45" spans="1:8" x14ac:dyDescent="0.25">
      <c r="A45" s="78"/>
      <c r="B45" s="110"/>
      <c r="C45" s="112"/>
      <c r="D45" s="95"/>
      <c r="E45" s="107"/>
      <c r="F45" s="41"/>
      <c r="G45" s="212"/>
      <c r="H45" s="212"/>
    </row>
    <row r="46" spans="1:8" x14ac:dyDescent="0.25">
      <c r="A46" s="114" t="s">
        <v>213</v>
      </c>
      <c r="B46" s="108">
        <v>507846.00973538583</v>
      </c>
      <c r="C46" s="13">
        <f>B46-F46</f>
        <v>13118.441309119109</v>
      </c>
      <c r="D46" s="109">
        <f>C46/F46*100</f>
        <v>2.6516495433737401</v>
      </c>
      <c r="E46" s="106">
        <f>IF(B46&lt;G46,-1,IF(B46&gt;H46,1,0))</f>
        <v>0</v>
      </c>
      <c r="F46" s="190">
        <v>494727.56842626672</v>
      </c>
      <c r="G46" s="202">
        <v>465315.15016059024</v>
      </c>
      <c r="H46" s="202">
        <v>524139.98669194273</v>
      </c>
    </row>
    <row r="47" spans="1:8" x14ac:dyDescent="0.25">
      <c r="A47" s="115"/>
      <c r="B47" s="110"/>
      <c r="C47" s="112"/>
      <c r="D47" s="95"/>
      <c r="E47" s="107"/>
      <c r="F47" s="41" t="s">
        <v>242</v>
      </c>
      <c r="G47" s="212"/>
      <c r="H47" s="212"/>
    </row>
    <row r="48" spans="1:8" x14ac:dyDescent="0.25">
      <c r="A48" s="116" t="s">
        <v>8</v>
      </c>
      <c r="B48" s="110">
        <v>1043721.6711549761</v>
      </c>
      <c r="C48" s="26">
        <f t="shared" ref="C48:C49" si="11">B48-F48</f>
        <v>21177.926227289136</v>
      </c>
      <c r="D48" s="95">
        <f t="shared" ref="D48:D49" si="12">C48/F48*100</f>
        <v>2.0711022225055822</v>
      </c>
      <c r="E48" s="107">
        <f>IF(B48&lt;G48,-1,IF(B48&gt;H48,1,0))</f>
        <v>0</v>
      </c>
      <c r="F48" s="41">
        <v>1022543.744927687</v>
      </c>
      <c r="G48" s="205">
        <v>913239.5730518006</v>
      </c>
      <c r="H48" s="205">
        <v>1131847.9168035742</v>
      </c>
    </row>
    <row r="49" spans="1:8" x14ac:dyDescent="0.25">
      <c r="A49" s="116" t="s">
        <v>9</v>
      </c>
      <c r="B49" s="110">
        <v>420622.26259666809</v>
      </c>
      <c r="C49" s="26">
        <f t="shared" si="11"/>
        <v>18940.645575153001</v>
      </c>
      <c r="D49" s="95">
        <f t="shared" si="12"/>
        <v>4.7153379125484083</v>
      </c>
      <c r="E49" s="107">
        <f>IF(B49&lt;G49,-1,IF(B49&gt;H49,1,0))</f>
        <v>0</v>
      </c>
      <c r="F49" s="41">
        <v>401681.61702151509</v>
      </c>
      <c r="G49" s="205">
        <v>375985.07732231601</v>
      </c>
      <c r="H49" s="205">
        <v>427378.15672071243</v>
      </c>
    </row>
    <row r="50" spans="1:8" x14ac:dyDescent="0.25">
      <c r="A50" s="117"/>
      <c r="B50" s="110"/>
      <c r="C50" s="118"/>
      <c r="D50" s="95"/>
      <c r="E50" s="107"/>
      <c r="F50" s="41"/>
      <c r="G50" s="212"/>
      <c r="H50" s="212"/>
    </row>
    <row r="51" spans="1:8" x14ac:dyDescent="0.25">
      <c r="A51" s="114" t="s">
        <v>214</v>
      </c>
      <c r="B51" s="108">
        <v>507846.00973538583</v>
      </c>
      <c r="C51" s="13">
        <f>B51-F51</f>
        <v>13118.441309119109</v>
      </c>
      <c r="D51" s="109">
        <f>C51/F51*100</f>
        <v>2.6516495433737401</v>
      </c>
      <c r="E51" s="106">
        <f>IF(B51&lt;G51,-1,IF(B51&gt;H51,1,0))</f>
        <v>0</v>
      </c>
      <c r="F51" s="190">
        <v>494727.56842626672</v>
      </c>
      <c r="G51" s="202">
        <v>465315.15016059024</v>
      </c>
      <c r="H51" s="202">
        <v>524139.98669194273</v>
      </c>
    </row>
    <row r="52" spans="1:8" x14ac:dyDescent="0.25">
      <c r="A52" s="115"/>
      <c r="B52" s="110"/>
      <c r="C52" s="112"/>
      <c r="D52" s="95"/>
      <c r="E52" s="107"/>
      <c r="F52" s="41"/>
      <c r="G52" s="212"/>
      <c r="H52" s="212"/>
    </row>
    <row r="53" spans="1:8" x14ac:dyDescent="0.25">
      <c r="A53" s="116" t="s">
        <v>13</v>
      </c>
      <c r="B53" s="110">
        <v>574591.26969532238</v>
      </c>
      <c r="C53" s="26">
        <f t="shared" ref="C53:C55" si="13">B53-F53</f>
        <v>2743.9354245436843</v>
      </c>
      <c r="D53" s="95">
        <f t="shared" ref="D53:D55" si="14">C53/F53*100</f>
        <v>0.47983705791734754</v>
      </c>
      <c r="E53" s="107">
        <f>IF(B53&lt;G53,-1,IF(B53&gt;H53,1,0))</f>
        <v>0</v>
      </c>
      <c r="F53" s="41">
        <v>571847.33427077869</v>
      </c>
      <c r="G53" s="205">
        <v>532562.51217655058</v>
      </c>
      <c r="H53" s="205">
        <v>611132.15636500472</v>
      </c>
    </row>
    <row r="54" spans="1:8" x14ac:dyDescent="0.25">
      <c r="A54" s="116" t="s">
        <v>11</v>
      </c>
      <c r="B54" s="110">
        <v>271612.97043054277</v>
      </c>
      <c r="C54" s="26">
        <f t="shared" si="13"/>
        <v>51183.220423139835</v>
      </c>
      <c r="D54" s="95">
        <f t="shared" si="14"/>
        <v>23.219742535397735</v>
      </c>
      <c r="E54" s="107">
        <f>IF(B54&lt;G54,-1,IF(B54&gt;H54,1,0))</f>
        <v>1</v>
      </c>
      <c r="F54" s="41">
        <v>220429.75000740294</v>
      </c>
      <c r="G54" s="205">
        <v>195831.28262187715</v>
      </c>
      <c r="H54" s="205">
        <v>245028.21739292872</v>
      </c>
    </row>
    <row r="55" spans="1:8" ht="15.75" thickBot="1" x14ac:dyDescent="0.3">
      <c r="A55" s="116" t="s">
        <v>14</v>
      </c>
      <c r="B55" s="119">
        <v>675844.4157567228</v>
      </c>
      <c r="C55" s="26">
        <f t="shared" si="13"/>
        <v>35659.987165394588</v>
      </c>
      <c r="D55" s="120">
        <f t="shared" si="14"/>
        <v>5.5702678123336087</v>
      </c>
      <c r="E55" s="324">
        <f>IF(B55&lt;G55,-1,IF(B55&gt;H55,1,0))</f>
        <v>0</v>
      </c>
      <c r="F55" s="214">
        <v>640184.42859132821</v>
      </c>
      <c r="G55" s="214">
        <v>394993.7174138159</v>
      </c>
      <c r="H55" s="214">
        <v>885375.13976883958</v>
      </c>
    </row>
    <row r="56" spans="1:8" ht="11.25" customHeight="1" x14ac:dyDescent="0.25">
      <c r="A56" s="386" t="s">
        <v>110</v>
      </c>
      <c r="B56" s="386"/>
      <c r="C56" s="386"/>
      <c r="D56" s="386"/>
      <c r="E56" s="386"/>
      <c r="F56" s="121"/>
      <c r="G56" s="10"/>
      <c r="H56" s="10"/>
    </row>
    <row r="57" spans="1:8" ht="11.25" customHeight="1" x14ac:dyDescent="0.25">
      <c r="A57" s="378" t="s">
        <v>111</v>
      </c>
      <c r="B57" s="378"/>
      <c r="C57" s="378"/>
      <c r="D57" s="378"/>
      <c r="E57" s="378"/>
      <c r="F57" s="121"/>
      <c r="G57" s="10"/>
      <c r="H57" s="10"/>
    </row>
    <row r="58" spans="1:8" ht="11.25" customHeight="1" x14ac:dyDescent="0.25">
      <c r="A58" s="378" t="s">
        <v>112</v>
      </c>
      <c r="B58" s="378"/>
      <c r="C58" s="378"/>
      <c r="D58" s="378"/>
      <c r="E58" s="378"/>
      <c r="F58" s="121"/>
      <c r="G58" s="10"/>
      <c r="H58" s="10"/>
    </row>
    <row r="59" spans="1:8" x14ac:dyDescent="0.25">
      <c r="A59" s="374" t="s">
        <v>222</v>
      </c>
      <c r="B59" s="374"/>
      <c r="C59" s="374"/>
      <c r="D59" s="374"/>
      <c r="E59" s="374"/>
      <c r="F59" s="121"/>
      <c r="G59" s="10"/>
      <c r="H59" s="10"/>
    </row>
    <row r="60" spans="1:8" ht="11.25" customHeight="1" x14ac:dyDescent="0.25">
      <c r="A60" s="378" t="s">
        <v>223</v>
      </c>
      <c r="B60" s="378"/>
      <c r="C60" s="378"/>
      <c r="D60" s="378"/>
      <c r="E60" s="378"/>
      <c r="F60" s="121"/>
      <c r="G60" s="10"/>
      <c r="H60" s="10"/>
    </row>
    <row r="61" spans="1:8" ht="11.25" customHeight="1" x14ac:dyDescent="0.25">
      <c r="A61" s="378" t="s">
        <v>224</v>
      </c>
      <c r="B61" s="378"/>
      <c r="C61" s="378"/>
      <c r="D61" s="378"/>
      <c r="E61" s="378"/>
      <c r="F61" s="121"/>
      <c r="G61" s="10"/>
      <c r="H61" s="10"/>
    </row>
    <row r="62" spans="1:8" ht="11.25" customHeight="1" x14ac:dyDescent="0.25">
      <c r="A62" s="378" t="s">
        <v>62</v>
      </c>
      <c r="B62" s="378"/>
      <c r="C62" s="378"/>
      <c r="D62" s="378"/>
      <c r="E62" s="378"/>
      <c r="F62" s="121"/>
      <c r="G62" s="10"/>
      <c r="H62" s="10"/>
    </row>
    <row r="63" spans="1:8" ht="11.25" customHeight="1" x14ac:dyDescent="0.25">
      <c r="A63" s="352" t="s">
        <v>259</v>
      </c>
      <c r="B63" s="352"/>
      <c r="C63" s="352"/>
      <c r="D63" s="352"/>
      <c r="E63" s="352"/>
      <c r="F63" s="122"/>
      <c r="G63" s="10"/>
      <c r="H63" s="10"/>
    </row>
    <row r="64" spans="1:8" hidden="1" x14ac:dyDescent="0.25">
      <c r="A64" s="67">
        <v>1</v>
      </c>
      <c r="B64" s="67">
        <v>-1</v>
      </c>
      <c r="C64" s="67">
        <v>0</v>
      </c>
      <c r="D64" s="10"/>
      <c r="E64" s="10"/>
      <c r="F64" s="10"/>
      <c r="G64" s="10"/>
      <c r="H64" s="10"/>
    </row>
  </sheetData>
  <mergeCells count="17">
    <mergeCell ref="A1:E1"/>
    <mergeCell ref="A2:E2"/>
    <mergeCell ref="A3:E3"/>
    <mergeCell ref="F3:H3"/>
    <mergeCell ref="A4:A5"/>
    <mergeCell ref="C4:D4"/>
    <mergeCell ref="E4:E5"/>
    <mergeCell ref="F4:F5"/>
    <mergeCell ref="G4:H4"/>
    <mergeCell ref="A62:E62"/>
    <mergeCell ref="A63:E63"/>
    <mergeCell ref="A56:E56"/>
    <mergeCell ref="A57:E57"/>
    <mergeCell ref="A58:E58"/>
    <mergeCell ref="A59:E59"/>
    <mergeCell ref="A60:E60"/>
    <mergeCell ref="A61:E61"/>
  </mergeCells>
  <conditionalFormatting sqref="A64:C64 E40 E42:E44 E46 E51 E53:E55 E12:E15 E9:E10 E7 E17:E38 E48:E49">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colBreaks count="1" manualBreakCount="1">
    <brk id="5" max="1048575" man="1"/>
  </col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R90"/>
  <sheetViews>
    <sheetView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B7" sqref="B7:B55"/>
    </sheetView>
  </sheetViews>
  <sheetFormatPr baseColWidth="10" defaultColWidth="11.42578125" defaultRowHeight="11.25" x14ac:dyDescent="0.2"/>
  <cols>
    <col min="1" max="1" width="36.140625" style="10" customWidth="1"/>
    <col min="2" max="4" width="9.42578125" style="10" customWidth="1"/>
    <col min="5" max="5" width="19.5703125" style="10" customWidth="1"/>
    <col min="6" max="8" width="11.42578125" style="10" customWidth="1"/>
    <col min="9" max="16384" width="11.42578125" style="10"/>
  </cols>
  <sheetData>
    <row r="1" spans="1:8" x14ac:dyDescent="0.2">
      <c r="A1" s="356" t="s">
        <v>255</v>
      </c>
      <c r="B1" s="356"/>
      <c r="C1" s="356"/>
      <c r="D1" s="356"/>
      <c r="E1" s="356"/>
    </row>
    <row r="2" spans="1:8" ht="12.75" x14ac:dyDescent="0.2">
      <c r="A2" s="356" t="s">
        <v>256</v>
      </c>
      <c r="B2" s="356"/>
      <c r="C2" s="356"/>
      <c r="D2" s="356"/>
      <c r="E2" s="356"/>
    </row>
    <row r="3" spans="1:8" ht="12" thickBot="1" x14ac:dyDescent="0.25">
      <c r="A3" s="357" t="str">
        <f>+'C4 urbano'!A3:E3</f>
        <v>II Trimestre 2022</v>
      </c>
      <c r="B3" s="357"/>
      <c r="C3" s="357"/>
      <c r="D3" s="357"/>
      <c r="E3" s="357"/>
      <c r="F3" s="353" t="s">
        <v>229</v>
      </c>
      <c r="G3" s="353"/>
      <c r="H3" s="353"/>
    </row>
    <row r="4" spans="1:8" ht="12.75" customHeight="1" x14ac:dyDescent="0.2">
      <c r="A4" s="368" t="s">
        <v>116</v>
      </c>
      <c r="B4" s="275" t="str">
        <f>+'C4 urbano'!B4</f>
        <v>II 2022</v>
      </c>
      <c r="C4" s="369" t="s">
        <v>74</v>
      </c>
      <c r="D4" s="369"/>
      <c r="E4" s="370" t="s">
        <v>108</v>
      </c>
      <c r="F4" s="371" t="s">
        <v>227</v>
      </c>
      <c r="G4" s="365" t="s">
        <v>75</v>
      </c>
      <c r="H4" s="366"/>
    </row>
    <row r="5" spans="1:8" ht="12" thickBot="1" x14ac:dyDescent="0.25">
      <c r="A5" s="349"/>
      <c r="B5" s="6" t="str">
        <f>+'C4 urbano'!B5</f>
        <v>Abr - Jun</v>
      </c>
      <c r="C5" s="6" t="s">
        <v>49</v>
      </c>
      <c r="D5" s="6" t="s">
        <v>48</v>
      </c>
      <c r="E5" s="361"/>
      <c r="F5" s="355"/>
      <c r="G5" s="263" t="s">
        <v>76</v>
      </c>
      <c r="H5" s="263" t="s">
        <v>77</v>
      </c>
    </row>
    <row r="6" spans="1:8" x14ac:dyDescent="0.2">
      <c r="A6" s="328"/>
      <c r="B6" s="48"/>
    </row>
    <row r="7" spans="1:8" x14ac:dyDescent="0.2">
      <c r="A7" s="72" t="s">
        <v>1</v>
      </c>
      <c r="B7" s="108">
        <v>390468.87648399425</v>
      </c>
      <c r="C7" s="13">
        <f>B7-F7</f>
        <v>21903.132629384345</v>
      </c>
      <c r="D7" s="109">
        <f>C7/F7*100</f>
        <v>5.9428020630220564</v>
      </c>
      <c r="E7" s="106">
        <f>IF(B7&lt;G7,-1,IF(B7&gt;H7,1,0))</f>
        <v>1</v>
      </c>
      <c r="F7" s="190">
        <v>368565.7438546099</v>
      </c>
      <c r="G7" s="202">
        <v>350854.87173327268</v>
      </c>
      <c r="H7" s="202">
        <v>386276.61597594584</v>
      </c>
    </row>
    <row r="8" spans="1:8" x14ac:dyDescent="0.2">
      <c r="A8" s="74"/>
      <c r="B8" s="110"/>
      <c r="C8" s="94"/>
      <c r="D8" s="95"/>
      <c r="E8" s="107"/>
      <c r="F8" s="41" t="s">
        <v>242</v>
      </c>
      <c r="G8" s="212"/>
      <c r="H8" s="212"/>
    </row>
    <row r="9" spans="1:8" x14ac:dyDescent="0.2">
      <c r="A9" s="76" t="s">
        <v>2</v>
      </c>
      <c r="B9" s="111">
        <v>298032.24574660423</v>
      </c>
      <c r="C9" s="24">
        <f t="shared" ref="C9:C10" si="0">B9-F9</f>
        <v>16960.490251621814</v>
      </c>
      <c r="D9" s="95">
        <f t="shared" ref="D9:D10" si="1">C9/F9*100</f>
        <v>6.0342207710459856</v>
      </c>
      <c r="E9" s="107">
        <f>IF(B9&lt;G9,-1,IF(B9&gt;H9,1,0))</f>
        <v>0</v>
      </c>
      <c r="F9" s="190">
        <v>281071.75549498241</v>
      </c>
      <c r="G9" s="202">
        <v>261547.49944387676</v>
      </c>
      <c r="H9" s="202">
        <v>300596.01154608699</v>
      </c>
    </row>
    <row r="10" spans="1:8" x14ac:dyDescent="0.2">
      <c r="A10" s="78" t="s">
        <v>56</v>
      </c>
      <c r="B10" s="110">
        <v>298032.24574660423</v>
      </c>
      <c r="C10" s="26">
        <f t="shared" si="0"/>
        <v>16960.490251621814</v>
      </c>
      <c r="D10" s="95">
        <f t="shared" si="1"/>
        <v>6.0342207710459856</v>
      </c>
      <c r="E10" s="107">
        <f>IF(B10&lt;G10,-1,IF(B10&gt;H10,1,0))</f>
        <v>0</v>
      </c>
      <c r="F10" s="41">
        <v>281071.75549498241</v>
      </c>
      <c r="G10" s="205">
        <v>261547.49944387676</v>
      </c>
      <c r="H10" s="205">
        <v>300596.01154608699</v>
      </c>
    </row>
    <row r="11" spans="1:8" x14ac:dyDescent="0.2">
      <c r="A11" s="78"/>
      <c r="B11" s="110"/>
      <c r="C11" s="112"/>
      <c r="D11" s="95"/>
      <c r="E11" s="107"/>
      <c r="F11" s="41" t="s">
        <v>242</v>
      </c>
      <c r="G11" s="212"/>
      <c r="H11" s="212"/>
    </row>
    <row r="12" spans="1:8" x14ac:dyDescent="0.2">
      <c r="A12" s="76" t="s">
        <v>3</v>
      </c>
      <c r="B12" s="111">
        <v>422620.10612285853</v>
      </c>
      <c r="C12" s="24">
        <f t="shared" ref="C12:C15" si="2">B12-F12</f>
        <v>56278.416071923508</v>
      </c>
      <c r="D12" s="95">
        <f t="shared" ref="D12:D15" si="3">C12/F12*100</f>
        <v>15.362274510471011</v>
      </c>
      <c r="E12" s="107">
        <f>IF(B12&lt;G12,-1,IF(B12&gt;H12,1,0))</f>
        <v>1</v>
      </c>
      <c r="F12" s="190">
        <v>366341.69005093502</v>
      </c>
      <c r="G12" s="202">
        <v>330434.5640952973</v>
      </c>
      <c r="H12" s="202">
        <v>402248.81600657239</v>
      </c>
    </row>
    <row r="13" spans="1:8" x14ac:dyDescent="0.2">
      <c r="A13" s="78" t="s">
        <v>4</v>
      </c>
      <c r="B13" s="110">
        <v>397886.43461707217</v>
      </c>
      <c r="C13" s="26">
        <f t="shared" si="2"/>
        <v>34085.341090425325</v>
      </c>
      <c r="D13" s="95">
        <f t="shared" si="3"/>
        <v>9.3692244737380701</v>
      </c>
      <c r="E13" s="107">
        <f>IF(B13&lt;G13,-1,IF(B13&gt;H13,1,0))</f>
        <v>0</v>
      </c>
      <c r="F13" s="41">
        <v>363801.09352664684</v>
      </c>
      <c r="G13" s="205">
        <v>308707.64158163371</v>
      </c>
      <c r="H13" s="205">
        <v>418894.54547166033</v>
      </c>
    </row>
    <row r="14" spans="1:8" x14ac:dyDescent="0.2">
      <c r="A14" s="78" t="s">
        <v>5</v>
      </c>
      <c r="B14" s="110">
        <v>397149.36937615304</v>
      </c>
      <c r="C14" s="26">
        <f t="shared" si="2"/>
        <v>97997.70133615291</v>
      </c>
      <c r="D14" s="95">
        <f t="shared" si="3"/>
        <v>32.758534150325865</v>
      </c>
      <c r="E14" s="107">
        <f>IF(B14&lt;G14,-1,IF(B14&gt;H14,1,0))</f>
        <v>1</v>
      </c>
      <c r="F14" s="41">
        <v>299151.66804000014</v>
      </c>
      <c r="G14" s="205">
        <v>278190.48075441242</v>
      </c>
      <c r="H14" s="205">
        <v>320112.85532558762</v>
      </c>
    </row>
    <row r="15" spans="1:8" ht="12.75" x14ac:dyDescent="0.2">
      <c r="A15" s="78" t="s">
        <v>127</v>
      </c>
      <c r="B15" s="110">
        <v>649623.28253647592</v>
      </c>
      <c r="C15" s="26">
        <f t="shared" si="2"/>
        <v>32526.219449704746</v>
      </c>
      <c r="D15" s="95">
        <f t="shared" si="3"/>
        <v>5.2708433397828651</v>
      </c>
      <c r="E15" s="107">
        <f>IF(B15&lt;G15,-1,IF(B15&gt;H15,1,0))</f>
        <v>0</v>
      </c>
      <c r="F15" s="41">
        <v>617097.06308677117</v>
      </c>
      <c r="G15" s="205">
        <v>432491.11436158745</v>
      </c>
      <c r="H15" s="205">
        <v>801703.0118119549</v>
      </c>
    </row>
    <row r="16" spans="1:8" x14ac:dyDescent="0.2">
      <c r="A16" s="78"/>
      <c r="B16" s="110"/>
      <c r="C16" s="112"/>
      <c r="D16" s="95"/>
      <c r="E16" s="107"/>
      <c r="F16" s="87" t="s">
        <v>242</v>
      </c>
      <c r="G16" s="217"/>
      <c r="H16" s="217"/>
    </row>
    <row r="17" spans="1:8" x14ac:dyDescent="0.2">
      <c r="A17" s="76" t="s">
        <v>50</v>
      </c>
      <c r="B17" s="111">
        <v>426437.52946128853</v>
      </c>
      <c r="C17" s="24">
        <f t="shared" ref="C17:C26" si="4">B17-F17</f>
        <v>8078.2907733796746</v>
      </c>
      <c r="D17" s="95">
        <f t="shared" ref="D17:D26" si="5">C17/F17*100</f>
        <v>1.930945949398762</v>
      </c>
      <c r="E17" s="107">
        <f t="shared" ref="E17:E38" si="6">IF(B17&lt;G17,-1,IF(B17&gt;H17,1,0))</f>
        <v>0</v>
      </c>
      <c r="F17" s="190">
        <v>418359.23868790886</v>
      </c>
      <c r="G17" s="202">
        <v>393084.12148477504</v>
      </c>
      <c r="H17" s="202">
        <v>443634.35589104233</v>
      </c>
    </row>
    <row r="18" spans="1:8" x14ac:dyDescent="0.2">
      <c r="A18" s="78" t="s">
        <v>66</v>
      </c>
      <c r="B18" s="110">
        <v>340243.56484570808</v>
      </c>
      <c r="C18" s="26">
        <f t="shared" si="4"/>
        <v>28544.737244683201</v>
      </c>
      <c r="D18" s="95">
        <f t="shared" si="5"/>
        <v>9.157794228607278</v>
      </c>
      <c r="E18" s="107">
        <f t="shared" si="6"/>
        <v>1</v>
      </c>
      <c r="F18" s="87">
        <v>311698.82760102488</v>
      </c>
      <c r="G18" s="205">
        <v>287927.70091682835</v>
      </c>
      <c r="H18" s="205">
        <v>335469.95428522048</v>
      </c>
    </row>
    <row r="19" spans="1:8" x14ac:dyDescent="0.2">
      <c r="A19" s="78" t="s">
        <v>6</v>
      </c>
      <c r="B19" s="110">
        <v>341645.0881151763</v>
      </c>
      <c r="C19" s="26">
        <f t="shared" si="4"/>
        <v>17304.380658778129</v>
      </c>
      <c r="D19" s="95">
        <f t="shared" si="5"/>
        <v>5.335247861572971</v>
      </c>
      <c r="E19" s="107">
        <f t="shared" si="6"/>
        <v>0</v>
      </c>
      <c r="F19" s="87">
        <v>324340.70745639817</v>
      </c>
      <c r="G19" s="205">
        <v>281892.61621033918</v>
      </c>
      <c r="H19" s="205">
        <v>366788.79870245728</v>
      </c>
    </row>
    <row r="20" spans="1:8" x14ac:dyDescent="0.2">
      <c r="A20" s="78" t="s">
        <v>67</v>
      </c>
      <c r="B20" s="110">
        <v>286339.23327798996</v>
      </c>
      <c r="C20" s="26">
        <f t="shared" si="4"/>
        <v>9937.0744704798562</v>
      </c>
      <c r="D20" s="95">
        <f t="shared" si="5"/>
        <v>3.5951508169659987</v>
      </c>
      <c r="E20" s="107">
        <f t="shared" si="6"/>
        <v>0</v>
      </c>
      <c r="F20" s="87">
        <v>276402.1588075101</v>
      </c>
      <c r="G20" s="205">
        <v>233458.90871978298</v>
      </c>
      <c r="H20" s="205">
        <v>319345.40889523795</v>
      </c>
    </row>
    <row r="21" spans="1:8" x14ac:dyDescent="0.2">
      <c r="A21" s="78" t="s">
        <v>68</v>
      </c>
      <c r="B21" s="110">
        <v>651819.54753552796</v>
      </c>
      <c r="C21" s="26">
        <f t="shared" si="4"/>
        <v>-183787.15436892642</v>
      </c>
      <c r="D21" s="95">
        <f t="shared" si="5"/>
        <v>-21.994456716305891</v>
      </c>
      <c r="E21" s="107">
        <f t="shared" si="6"/>
        <v>0</v>
      </c>
      <c r="F21" s="87">
        <v>835606.70190445438</v>
      </c>
      <c r="G21" s="205">
        <v>602069.91754341568</v>
      </c>
      <c r="H21" s="205">
        <v>1069143.4862654933</v>
      </c>
    </row>
    <row r="22" spans="1:8" ht="22.5" x14ac:dyDescent="0.2">
      <c r="A22" s="78" t="s">
        <v>58</v>
      </c>
      <c r="B22" s="110">
        <v>336682.09061927628</v>
      </c>
      <c r="C22" s="26">
        <f t="shared" si="4"/>
        <v>24414.341554802842</v>
      </c>
      <c r="D22" s="126">
        <f t="shared" si="5"/>
        <v>7.8183999557898787</v>
      </c>
      <c r="E22" s="107">
        <f t="shared" si="6"/>
        <v>0</v>
      </c>
      <c r="F22" s="326">
        <v>312267.74906447344</v>
      </c>
      <c r="G22" s="208">
        <v>274903.30463047605</v>
      </c>
      <c r="H22" s="208">
        <v>349632.1934984714</v>
      </c>
    </row>
    <row r="23" spans="1:8" x14ac:dyDescent="0.2">
      <c r="A23" s="78" t="s">
        <v>57</v>
      </c>
      <c r="B23" s="110">
        <v>933520.3686891055</v>
      </c>
      <c r="C23" s="26">
        <f t="shared" si="4"/>
        <v>101527.18935915141</v>
      </c>
      <c r="D23" s="126">
        <f t="shared" si="5"/>
        <v>12.202887220892407</v>
      </c>
      <c r="E23" s="107">
        <f t="shared" si="6"/>
        <v>1</v>
      </c>
      <c r="F23" s="87">
        <v>831993.17932995409</v>
      </c>
      <c r="G23" s="205">
        <v>742118.87978587172</v>
      </c>
      <c r="H23" s="205">
        <v>921867.47887403693</v>
      </c>
    </row>
    <row r="24" spans="1:8" x14ac:dyDescent="0.2">
      <c r="A24" s="78" t="s">
        <v>38</v>
      </c>
      <c r="B24" s="110">
        <v>890059.71197702782</v>
      </c>
      <c r="C24" s="26">
        <f t="shared" si="4"/>
        <v>-2773.2371271527372</v>
      </c>
      <c r="D24" s="95">
        <f t="shared" si="5"/>
        <v>-0.3106109748677231</v>
      </c>
      <c r="E24" s="107">
        <f t="shared" si="6"/>
        <v>0</v>
      </c>
      <c r="F24" s="87">
        <v>892832.94910418056</v>
      </c>
      <c r="G24" s="205">
        <v>821499.21925022255</v>
      </c>
      <c r="H24" s="205">
        <v>964166.6789581381</v>
      </c>
    </row>
    <row r="25" spans="1:8" ht="12.75" x14ac:dyDescent="0.2">
      <c r="A25" s="78" t="s">
        <v>128</v>
      </c>
      <c r="B25" s="110">
        <v>281444.88265744393</v>
      </c>
      <c r="C25" s="26">
        <f t="shared" si="4"/>
        <v>38117.67096093038</v>
      </c>
      <c r="D25" s="95">
        <f t="shared" si="5"/>
        <v>15.665190380955876</v>
      </c>
      <c r="E25" s="107">
        <f t="shared" si="6"/>
        <v>0</v>
      </c>
      <c r="F25" s="87">
        <v>243327.21169651355</v>
      </c>
      <c r="G25" s="205">
        <v>204377.52112302891</v>
      </c>
      <c r="H25" s="205">
        <v>282276.90226999816</v>
      </c>
    </row>
    <row r="26" spans="1:8" x14ac:dyDescent="0.2">
      <c r="A26" s="78" t="s">
        <v>59</v>
      </c>
      <c r="B26" s="110">
        <v>164440.39004018303</v>
      </c>
      <c r="C26" s="26">
        <f t="shared" si="4"/>
        <v>-1980.243948668387</v>
      </c>
      <c r="D26" s="95">
        <f t="shared" si="5"/>
        <v>-1.1899028991807856</v>
      </c>
      <c r="E26" s="107">
        <f t="shared" si="6"/>
        <v>0</v>
      </c>
      <c r="F26" s="41">
        <v>166420.63398885142</v>
      </c>
      <c r="G26" s="205">
        <v>146574.52172909968</v>
      </c>
      <c r="H26" s="205">
        <v>186266.74624860316</v>
      </c>
    </row>
    <row r="27" spans="1:8" x14ac:dyDescent="0.2">
      <c r="A27" s="78"/>
      <c r="B27" s="110"/>
      <c r="C27" s="113"/>
      <c r="D27" s="95"/>
      <c r="E27" s="107"/>
      <c r="F27" s="41"/>
      <c r="G27" s="212"/>
      <c r="H27" s="212"/>
    </row>
    <row r="28" spans="1:8" x14ac:dyDescent="0.2">
      <c r="A28" s="72" t="s">
        <v>215</v>
      </c>
      <c r="B28" s="108">
        <v>390468.87648399425</v>
      </c>
      <c r="C28" s="13">
        <f>B28-F28</f>
        <v>21903.132629384345</v>
      </c>
      <c r="D28" s="109">
        <f>C28/F28*100</f>
        <v>5.9428020630220564</v>
      </c>
      <c r="E28" s="106">
        <f t="shared" si="6"/>
        <v>1</v>
      </c>
      <c r="F28" s="190">
        <v>368565.7438546099</v>
      </c>
      <c r="G28" s="202">
        <v>350854.87173327268</v>
      </c>
      <c r="H28" s="202">
        <v>386276.61597594584</v>
      </c>
    </row>
    <row r="29" spans="1:8" x14ac:dyDescent="0.2">
      <c r="A29" s="78"/>
      <c r="B29" s="110"/>
      <c r="C29" s="113"/>
      <c r="D29" s="95"/>
      <c r="E29" s="107"/>
      <c r="F29" s="41"/>
      <c r="G29" s="205"/>
      <c r="H29" s="205"/>
    </row>
    <row r="30" spans="1:8" ht="12.75" x14ac:dyDescent="0.2">
      <c r="A30" s="169" t="s">
        <v>219</v>
      </c>
      <c r="B30" s="110">
        <v>2295679.7732979911</v>
      </c>
      <c r="C30" s="26">
        <f t="shared" ref="C30:C38" si="7">B30-F30</f>
        <v>395384.861899524</v>
      </c>
      <c r="D30" s="95">
        <f t="shared" ref="D30:D38" si="8">C30/F30*100</f>
        <v>20.806500061011686</v>
      </c>
      <c r="E30" s="107">
        <f t="shared" si="6"/>
        <v>0</v>
      </c>
      <c r="F30" s="41">
        <v>1900294.9113984671</v>
      </c>
      <c r="G30" s="205">
        <v>1462380.6529066029</v>
      </c>
      <c r="H30" s="205">
        <v>2338209.169890332</v>
      </c>
    </row>
    <row r="31" spans="1:8" x14ac:dyDescent="0.2">
      <c r="A31" s="84" t="s">
        <v>204</v>
      </c>
      <c r="B31" s="110">
        <v>1196698.5133086429</v>
      </c>
      <c r="C31" s="26">
        <f t="shared" si="7"/>
        <v>51311.97980134259</v>
      </c>
      <c r="D31" s="95">
        <f t="shared" si="8"/>
        <v>4.4798832795964199</v>
      </c>
      <c r="E31" s="107">
        <f t="shared" si="6"/>
        <v>0</v>
      </c>
      <c r="F31" s="41">
        <v>1145386.5335073003</v>
      </c>
      <c r="G31" s="205">
        <v>1055563.6799173488</v>
      </c>
      <c r="H31" s="205">
        <v>1235209.3870972495</v>
      </c>
    </row>
    <row r="32" spans="1:8" x14ac:dyDescent="0.2">
      <c r="A32" s="84" t="s">
        <v>205</v>
      </c>
      <c r="B32" s="110">
        <v>604903.99372350296</v>
      </c>
      <c r="C32" s="26">
        <f t="shared" si="7"/>
        <v>39072.719022785081</v>
      </c>
      <c r="D32" s="95">
        <f t="shared" si="8"/>
        <v>6.9053657459021869</v>
      </c>
      <c r="E32" s="107">
        <f t="shared" si="6"/>
        <v>0</v>
      </c>
      <c r="F32" s="41">
        <v>565831.27470071788</v>
      </c>
      <c r="G32" s="205">
        <v>509602.42754003825</v>
      </c>
      <c r="H32" s="205">
        <v>622060.12186139682</v>
      </c>
    </row>
    <row r="33" spans="1:18" x14ac:dyDescent="0.2">
      <c r="A33" s="84" t="s">
        <v>206</v>
      </c>
      <c r="B33" s="110">
        <v>475084.16702409688</v>
      </c>
      <c r="C33" s="26">
        <f t="shared" si="7"/>
        <v>42608.694971542398</v>
      </c>
      <c r="D33" s="95">
        <f t="shared" si="8"/>
        <v>9.8522801233834105</v>
      </c>
      <c r="E33" s="107">
        <f t="shared" si="6"/>
        <v>1</v>
      </c>
      <c r="F33" s="41">
        <v>432475.47205255448</v>
      </c>
      <c r="G33" s="205">
        <v>403978.86278518569</v>
      </c>
      <c r="H33" s="205">
        <v>460972.08131992409</v>
      </c>
    </row>
    <row r="34" spans="1:18" ht="22.5" x14ac:dyDescent="0.2">
      <c r="A34" s="84" t="s">
        <v>207</v>
      </c>
      <c r="B34" s="110">
        <v>336249.07543060632</v>
      </c>
      <c r="C34" s="26">
        <f t="shared" si="7"/>
        <v>-13227.499438492581</v>
      </c>
      <c r="D34" s="95">
        <f t="shared" si="8"/>
        <v>-3.7849459419267566</v>
      </c>
      <c r="E34" s="107">
        <f t="shared" si="6"/>
        <v>0</v>
      </c>
      <c r="F34" s="327">
        <v>349476.5748690989</v>
      </c>
      <c r="G34" s="208">
        <v>322316.16994176578</v>
      </c>
      <c r="H34" s="208">
        <v>376636.97979643178</v>
      </c>
    </row>
    <row r="35" spans="1:18" ht="22.5" x14ac:dyDescent="0.2">
      <c r="A35" s="84" t="s">
        <v>208</v>
      </c>
      <c r="B35" s="110">
        <v>262013.24078014959</v>
      </c>
      <c r="C35" s="26">
        <f t="shared" si="7"/>
        <v>30165.298932420817</v>
      </c>
      <c r="D35" s="95">
        <f t="shared" si="8"/>
        <v>13.010811608684685</v>
      </c>
      <c r="E35" s="107">
        <f t="shared" si="6"/>
        <v>0</v>
      </c>
      <c r="F35" s="327">
        <v>231847.94184772877</v>
      </c>
      <c r="G35" s="208">
        <v>192674.40694763593</v>
      </c>
      <c r="H35" s="208">
        <v>271021.47674782126</v>
      </c>
    </row>
    <row r="36" spans="1:18" ht="22.5" x14ac:dyDescent="0.2">
      <c r="A36" s="84" t="s">
        <v>209</v>
      </c>
      <c r="B36" s="110">
        <v>310378.64657880721</v>
      </c>
      <c r="C36" s="26">
        <f t="shared" si="7"/>
        <v>48187.999912542582</v>
      </c>
      <c r="D36" s="95">
        <f t="shared" si="8"/>
        <v>18.378992738775988</v>
      </c>
      <c r="E36" s="107">
        <f t="shared" si="6"/>
        <v>1</v>
      </c>
      <c r="F36" s="327">
        <v>262190.64666626463</v>
      </c>
      <c r="G36" s="208">
        <v>239156.73871341516</v>
      </c>
      <c r="H36" s="208">
        <v>285224.55461911397</v>
      </c>
    </row>
    <row r="37" spans="1:18" ht="22.5" x14ac:dyDescent="0.2">
      <c r="A37" s="84" t="s">
        <v>210</v>
      </c>
      <c r="B37" s="110">
        <v>369685.18824762263</v>
      </c>
      <c r="C37" s="26">
        <f t="shared" si="7"/>
        <v>6179.2631575691048</v>
      </c>
      <c r="D37" s="95">
        <f t="shared" si="8"/>
        <v>1.6999071352243513</v>
      </c>
      <c r="E37" s="107">
        <f t="shared" si="6"/>
        <v>0</v>
      </c>
      <c r="F37" s="327">
        <v>363505.92509005353</v>
      </c>
      <c r="G37" s="208">
        <v>339043.76761561673</v>
      </c>
      <c r="H37" s="208">
        <v>387968.08256449009</v>
      </c>
    </row>
    <row r="38" spans="1:18" x14ac:dyDescent="0.2">
      <c r="A38" s="169" t="s">
        <v>211</v>
      </c>
      <c r="B38" s="110">
        <v>258002.59081698005</v>
      </c>
      <c r="C38" s="26">
        <f t="shared" si="7"/>
        <v>5379.3065250051732</v>
      </c>
      <c r="D38" s="95">
        <f t="shared" si="8"/>
        <v>2.129378746730219</v>
      </c>
      <c r="E38" s="107">
        <f t="shared" si="6"/>
        <v>0</v>
      </c>
      <c r="F38" s="41">
        <v>252623.28429197488</v>
      </c>
      <c r="G38" s="205">
        <v>242954.03349779948</v>
      </c>
      <c r="H38" s="205">
        <v>262292.53508615046</v>
      </c>
    </row>
    <row r="39" spans="1:18" x14ac:dyDescent="0.2">
      <c r="A39" s="78"/>
      <c r="B39" s="110"/>
      <c r="C39" s="113"/>
      <c r="D39" s="95"/>
      <c r="E39" s="107"/>
      <c r="F39" s="41"/>
      <c r="G39" s="205"/>
      <c r="H39" s="205"/>
    </row>
    <row r="40" spans="1:18" x14ac:dyDescent="0.2">
      <c r="A40" s="72" t="s">
        <v>212</v>
      </c>
      <c r="B40" s="108">
        <v>390468.87648399425</v>
      </c>
      <c r="C40" s="13">
        <f>B40-F40</f>
        <v>21903.132629384345</v>
      </c>
      <c r="D40" s="109">
        <f>C40/F40*100</f>
        <v>5.9428020630220564</v>
      </c>
      <c r="E40" s="106">
        <f>IF(B40&lt;G40,-1,IF(B40&gt;H40,1,0))</f>
        <v>1</v>
      </c>
      <c r="F40" s="190">
        <v>368565.7438546099</v>
      </c>
      <c r="G40" s="202">
        <v>350854.87173327268</v>
      </c>
      <c r="H40" s="202">
        <v>386276.61597594584</v>
      </c>
    </row>
    <row r="41" spans="1:18" x14ac:dyDescent="0.2">
      <c r="A41" s="74"/>
      <c r="B41" s="110"/>
      <c r="C41" s="112"/>
      <c r="D41" s="95"/>
      <c r="E41" s="107"/>
      <c r="F41" s="41" t="s">
        <v>242</v>
      </c>
      <c r="G41" s="212"/>
      <c r="H41" s="212"/>
      <c r="P41" s="299"/>
      <c r="Q41" s="329"/>
      <c r="R41" s="329"/>
    </row>
    <row r="42" spans="1:18" ht="12.75" x14ac:dyDescent="0.2">
      <c r="A42" s="84" t="s">
        <v>220</v>
      </c>
      <c r="B42" s="110">
        <v>949257.49046951975</v>
      </c>
      <c r="C42" s="26">
        <f t="shared" ref="C42:C44" si="9">B42-F42</f>
        <v>22387.201703658211</v>
      </c>
      <c r="D42" s="95">
        <f t="shared" ref="D42:D44" si="10">C42/F42*100</f>
        <v>2.4153543354450413</v>
      </c>
      <c r="E42" s="107">
        <f>IF(B42&lt;G42,-1,IF(B42&gt;H42,1,0))</f>
        <v>0</v>
      </c>
      <c r="F42" s="41">
        <v>926870.28876586154</v>
      </c>
      <c r="G42" s="205">
        <v>859602.028243882</v>
      </c>
      <c r="H42" s="205">
        <v>994138.54928784247</v>
      </c>
      <c r="P42" s="299"/>
      <c r="Q42" s="22"/>
      <c r="R42" s="22"/>
    </row>
    <row r="43" spans="1:18" ht="12.75" x14ac:dyDescent="0.2">
      <c r="A43" s="84" t="s">
        <v>221</v>
      </c>
      <c r="B43" s="110">
        <v>334440.11388191429</v>
      </c>
      <c r="C43" s="26">
        <f t="shared" si="9"/>
        <v>19609.522454333666</v>
      </c>
      <c r="D43" s="95">
        <f t="shared" si="10"/>
        <v>6.2285949930772135</v>
      </c>
      <c r="E43" s="107">
        <f>IF(B43&lt;G43,-1,IF(B43&gt;H43,1,0))</f>
        <v>1</v>
      </c>
      <c r="F43" s="41">
        <v>314830.59142758063</v>
      </c>
      <c r="G43" s="205">
        <v>300219.88076429081</v>
      </c>
      <c r="H43" s="205">
        <v>329441.30209086987</v>
      </c>
      <c r="P43" s="299"/>
      <c r="Q43" s="330"/>
      <c r="R43" s="330"/>
    </row>
    <row r="44" spans="1:18" x14ac:dyDescent="0.2">
      <c r="A44" s="84" t="s">
        <v>12</v>
      </c>
      <c r="B44" s="110">
        <v>258002.59081698005</v>
      </c>
      <c r="C44" s="26">
        <f t="shared" si="9"/>
        <v>5379.3065250051732</v>
      </c>
      <c r="D44" s="95">
        <f t="shared" si="10"/>
        <v>2.129378746730219</v>
      </c>
      <c r="E44" s="107">
        <f>IF(B44&lt;G44,-1,IF(B44&gt;H44,1,0))</f>
        <v>0</v>
      </c>
      <c r="F44" s="41">
        <v>252623.28429197488</v>
      </c>
      <c r="G44" s="205">
        <v>242954.03349779948</v>
      </c>
      <c r="H44" s="205">
        <v>262292.53508615046</v>
      </c>
      <c r="P44" s="299"/>
      <c r="Q44" s="331"/>
      <c r="R44" s="331"/>
    </row>
    <row r="45" spans="1:18" x14ac:dyDescent="0.2">
      <c r="A45" s="78"/>
      <c r="B45" s="110"/>
      <c r="C45" s="112"/>
      <c r="D45" s="95"/>
      <c r="E45" s="107"/>
      <c r="F45" s="41"/>
      <c r="G45" s="212"/>
      <c r="H45" s="212"/>
      <c r="P45" s="299"/>
      <c r="Q45" s="22"/>
      <c r="R45" s="22"/>
    </row>
    <row r="46" spans="1:18" x14ac:dyDescent="0.2">
      <c r="A46" s="114" t="s">
        <v>213</v>
      </c>
      <c r="B46" s="108">
        <v>390468.87648399425</v>
      </c>
      <c r="C46" s="13">
        <f>B46-F46</f>
        <v>21903.132629384345</v>
      </c>
      <c r="D46" s="109">
        <f>C46/F46*100</f>
        <v>5.9428020630220564</v>
      </c>
      <c r="E46" s="106">
        <f>IF(B46&lt;G46,-1,IF(B46&gt;H46,1,0))</f>
        <v>1</v>
      </c>
      <c r="F46" s="190">
        <v>368565.7438546099</v>
      </c>
      <c r="G46" s="202">
        <v>350854.87173327268</v>
      </c>
      <c r="H46" s="202">
        <v>386276.61597594584</v>
      </c>
      <c r="P46" s="299"/>
      <c r="Q46" s="330"/>
      <c r="R46" s="330"/>
    </row>
    <row r="47" spans="1:18" x14ac:dyDescent="0.2">
      <c r="A47" s="115"/>
      <c r="B47" s="110"/>
      <c r="C47" s="112"/>
      <c r="D47" s="95"/>
      <c r="E47" s="107"/>
      <c r="F47" s="41" t="s">
        <v>242</v>
      </c>
      <c r="G47" s="212"/>
      <c r="H47" s="212"/>
      <c r="P47" s="299"/>
      <c r="Q47" s="331"/>
      <c r="R47" s="331"/>
    </row>
    <row r="48" spans="1:18" x14ac:dyDescent="0.2">
      <c r="A48" s="116" t="s">
        <v>8</v>
      </c>
      <c r="B48" s="110">
        <v>907546.24479990662</v>
      </c>
      <c r="C48" s="26">
        <f t="shared" ref="C48:C49" si="11">B48-F48</f>
        <v>20961.959903860698</v>
      </c>
      <c r="D48" s="95">
        <f t="shared" ref="D48:D49" si="12">C48/F48*100</f>
        <v>2.364350492217278</v>
      </c>
      <c r="E48" s="107">
        <f>IF(B48&lt;G48,-1,IF(B48&gt;H48,1,0))</f>
        <v>0</v>
      </c>
      <c r="F48" s="41">
        <v>886584.28489604592</v>
      </c>
      <c r="G48" s="205">
        <v>826161.98147289013</v>
      </c>
      <c r="H48" s="205">
        <v>947006.58831920335</v>
      </c>
      <c r="P48" s="299"/>
      <c r="Q48" s="331"/>
      <c r="R48" s="331"/>
    </row>
    <row r="49" spans="1:18" x14ac:dyDescent="0.2">
      <c r="A49" s="116" t="s">
        <v>9</v>
      </c>
      <c r="B49" s="110">
        <v>317823.65502532711</v>
      </c>
      <c r="C49" s="26">
        <f t="shared" si="11"/>
        <v>25456.178911284835</v>
      </c>
      <c r="D49" s="95">
        <f t="shared" si="12"/>
        <v>8.7069120169013861</v>
      </c>
      <c r="E49" s="107">
        <f>IF(B49&lt;G49,-1,IF(B49&gt;H49,1,0))</f>
        <v>1</v>
      </c>
      <c r="F49" s="41">
        <v>292367.47611404228</v>
      </c>
      <c r="G49" s="205">
        <v>279611.73558980215</v>
      </c>
      <c r="H49" s="205">
        <v>305123.21663828264</v>
      </c>
      <c r="P49" s="299"/>
      <c r="Q49" s="331"/>
      <c r="R49" s="331"/>
    </row>
    <row r="50" spans="1:18" x14ac:dyDescent="0.2">
      <c r="A50" s="117"/>
      <c r="B50" s="110"/>
      <c r="C50" s="118"/>
      <c r="D50" s="95"/>
      <c r="E50" s="107"/>
      <c r="F50" s="41"/>
      <c r="G50" s="212"/>
      <c r="H50" s="212"/>
      <c r="P50" s="299"/>
      <c r="Q50" s="22"/>
      <c r="R50" s="22"/>
    </row>
    <row r="51" spans="1:18" x14ac:dyDescent="0.2">
      <c r="A51" s="114" t="s">
        <v>214</v>
      </c>
      <c r="B51" s="108">
        <v>390468.87648399425</v>
      </c>
      <c r="C51" s="13">
        <f>B51-F51</f>
        <v>21903.132629384345</v>
      </c>
      <c r="D51" s="109">
        <f>C51/F51*100</f>
        <v>5.9428020630220564</v>
      </c>
      <c r="E51" s="106">
        <f>IF(B51&lt;G51,-1,IF(B51&gt;H51,1,0))</f>
        <v>1</v>
      </c>
      <c r="F51" s="190">
        <v>368565.7438546099</v>
      </c>
      <c r="G51" s="202">
        <v>350854.87173327268</v>
      </c>
      <c r="H51" s="202">
        <v>386276.61597594584</v>
      </c>
      <c r="P51" s="299"/>
      <c r="Q51" s="330"/>
      <c r="R51" s="330"/>
    </row>
    <row r="52" spans="1:18" x14ac:dyDescent="0.2">
      <c r="A52" s="115"/>
      <c r="B52" s="110"/>
      <c r="C52" s="112"/>
      <c r="D52" s="95"/>
      <c r="E52" s="107"/>
      <c r="F52" s="41"/>
      <c r="G52" s="212"/>
      <c r="H52" s="212"/>
      <c r="P52" s="299"/>
      <c r="Q52" s="331"/>
      <c r="R52" s="331"/>
    </row>
    <row r="53" spans="1:18" x14ac:dyDescent="0.2">
      <c r="A53" s="116" t="s">
        <v>13</v>
      </c>
      <c r="B53" s="110">
        <v>449298.9698957029</v>
      </c>
      <c r="C53" s="26">
        <f t="shared" ref="C53:C55" si="13">B53-F53</f>
        <v>12196.824490188039</v>
      </c>
      <c r="D53" s="95">
        <f t="shared" ref="D53:D55" si="14">C53/F53*100</f>
        <v>2.7903831217466619</v>
      </c>
      <c r="E53" s="107">
        <f>IF(B53&lt;G53,-1,IF(B53&gt;H53,1,0))</f>
        <v>0</v>
      </c>
      <c r="F53" s="41">
        <v>437102.14540551486</v>
      </c>
      <c r="G53" s="205">
        <v>415010.35080561839</v>
      </c>
      <c r="H53" s="205">
        <v>459193.94000541122</v>
      </c>
      <c r="P53" s="299"/>
      <c r="Q53" s="331"/>
      <c r="R53" s="331"/>
    </row>
    <row r="54" spans="1:18" x14ac:dyDescent="0.2">
      <c r="A54" s="116" t="s">
        <v>11</v>
      </c>
      <c r="B54" s="110">
        <v>211311.39174641497</v>
      </c>
      <c r="C54" s="26">
        <f t="shared" si="13"/>
        <v>22810.38967384494</v>
      </c>
      <c r="D54" s="95">
        <f t="shared" si="14"/>
        <v>12.10093815048436</v>
      </c>
      <c r="E54" s="107">
        <f>IF(B54&lt;G54,-1,IF(B54&gt;H54,1,0))</f>
        <v>1</v>
      </c>
      <c r="F54" s="41">
        <v>188501.00207257003</v>
      </c>
      <c r="G54" s="205">
        <v>172971.27106638768</v>
      </c>
      <c r="H54" s="205">
        <v>204030.73307875238</v>
      </c>
      <c r="P54" s="299"/>
      <c r="Q54" s="331"/>
      <c r="R54" s="331"/>
    </row>
    <row r="55" spans="1:18" ht="12" thickBot="1" x14ac:dyDescent="0.25">
      <c r="A55" s="116" t="s">
        <v>14</v>
      </c>
      <c r="B55" s="119">
        <v>549454.00159118266</v>
      </c>
      <c r="C55" s="26">
        <f t="shared" si="13"/>
        <v>47203.089058068697</v>
      </c>
      <c r="D55" s="120">
        <f t="shared" si="14"/>
        <v>9.398308271855365</v>
      </c>
      <c r="E55" s="324">
        <f>IF(B55&lt;G55,-1,IF(B55&gt;H55,1,0))</f>
        <v>0</v>
      </c>
      <c r="F55" s="214">
        <v>502250.91253311397</v>
      </c>
      <c r="G55" s="214">
        <v>356669.80530266417</v>
      </c>
      <c r="H55" s="214">
        <v>647832.01976356388</v>
      </c>
      <c r="P55" s="299"/>
      <c r="Q55" s="331"/>
      <c r="R55" s="331"/>
    </row>
    <row r="56" spans="1:18" ht="11.25" customHeight="1" x14ac:dyDescent="0.2">
      <c r="A56" s="386" t="s">
        <v>110</v>
      </c>
      <c r="B56" s="386"/>
      <c r="C56" s="386"/>
      <c r="D56" s="386"/>
      <c r="E56" s="386"/>
      <c r="F56" s="121"/>
      <c r="P56" s="299"/>
      <c r="Q56" s="331"/>
      <c r="R56" s="331"/>
    </row>
    <row r="57" spans="1:18" ht="11.25" customHeight="1" x14ac:dyDescent="0.2">
      <c r="A57" s="378" t="s">
        <v>111</v>
      </c>
      <c r="B57" s="378"/>
      <c r="C57" s="378"/>
      <c r="D57" s="378"/>
      <c r="E57" s="378"/>
      <c r="F57" s="121"/>
      <c r="P57" s="299"/>
      <c r="Q57" s="331"/>
      <c r="R57" s="331"/>
    </row>
    <row r="58" spans="1:18" x14ac:dyDescent="0.2">
      <c r="A58" s="378" t="s">
        <v>112</v>
      </c>
      <c r="B58" s="378"/>
      <c r="C58" s="378"/>
      <c r="D58" s="378"/>
      <c r="E58" s="378"/>
      <c r="F58" s="121"/>
      <c r="P58" s="299"/>
      <c r="Q58" s="331"/>
      <c r="R58" s="331"/>
    </row>
    <row r="59" spans="1:18" ht="11.25" customHeight="1" x14ac:dyDescent="0.2">
      <c r="A59" s="374" t="s">
        <v>222</v>
      </c>
      <c r="B59" s="374"/>
      <c r="C59" s="374"/>
      <c r="D59" s="374"/>
      <c r="E59" s="374"/>
      <c r="F59" s="121"/>
      <c r="P59" s="299"/>
      <c r="Q59" s="331"/>
      <c r="R59" s="331"/>
    </row>
    <row r="60" spans="1:18" ht="11.25" customHeight="1" x14ac:dyDescent="0.2">
      <c r="A60" s="378" t="s">
        <v>223</v>
      </c>
      <c r="B60" s="378"/>
      <c r="C60" s="378"/>
      <c r="D60" s="378"/>
      <c r="E60" s="378"/>
      <c r="F60" s="121"/>
      <c r="P60" s="299"/>
      <c r="Q60" s="331"/>
      <c r="R60" s="331"/>
    </row>
    <row r="61" spans="1:18" ht="11.25" customHeight="1" x14ac:dyDescent="0.2">
      <c r="A61" s="378" t="s">
        <v>224</v>
      </c>
      <c r="B61" s="378"/>
      <c r="C61" s="378"/>
      <c r="D61" s="378"/>
      <c r="E61" s="378"/>
      <c r="F61" s="121"/>
      <c r="P61" s="299"/>
      <c r="Q61" s="331"/>
      <c r="R61" s="331"/>
    </row>
    <row r="62" spans="1:18" ht="11.25" customHeight="1" x14ac:dyDescent="0.2">
      <c r="A62" s="378" t="s">
        <v>62</v>
      </c>
      <c r="B62" s="378"/>
      <c r="C62" s="378"/>
      <c r="D62" s="378"/>
      <c r="E62" s="378"/>
      <c r="F62" s="121"/>
      <c r="P62" s="299"/>
      <c r="Q62" s="22"/>
      <c r="R62" s="22"/>
    </row>
    <row r="63" spans="1:18" ht="11.25" customHeight="1" x14ac:dyDescent="0.2">
      <c r="A63" s="352" t="s">
        <v>259</v>
      </c>
      <c r="B63" s="352"/>
      <c r="C63" s="352"/>
      <c r="D63" s="352"/>
      <c r="E63" s="352"/>
      <c r="F63" s="122"/>
      <c r="P63" s="299"/>
      <c r="Q63" s="331"/>
      <c r="R63" s="331"/>
    </row>
    <row r="64" spans="1:18" ht="11.25" hidden="1" customHeight="1" x14ac:dyDescent="0.2">
      <c r="A64" s="67">
        <v>1</v>
      </c>
      <c r="B64" s="67">
        <v>-1</v>
      </c>
      <c r="C64" s="67">
        <v>0</v>
      </c>
      <c r="P64" s="299"/>
      <c r="Q64" s="331"/>
      <c r="R64" s="331"/>
    </row>
    <row r="65" spans="16:18" x14ac:dyDescent="0.2">
      <c r="P65" s="299"/>
      <c r="Q65" s="331"/>
      <c r="R65" s="331"/>
    </row>
    <row r="66" spans="16:18" x14ac:dyDescent="0.2">
      <c r="P66" s="299"/>
      <c r="Q66" s="331"/>
      <c r="R66" s="331"/>
    </row>
    <row r="67" spans="16:18" x14ac:dyDescent="0.2">
      <c r="P67" s="299"/>
      <c r="Q67" s="331"/>
      <c r="R67" s="331"/>
    </row>
    <row r="68" spans="16:18" x14ac:dyDescent="0.2">
      <c r="P68" s="299"/>
      <c r="Q68" s="331"/>
      <c r="R68" s="331"/>
    </row>
    <row r="69" spans="16:18" x14ac:dyDescent="0.2">
      <c r="P69" s="299"/>
      <c r="Q69" s="331"/>
      <c r="R69" s="331"/>
    </row>
    <row r="70" spans="16:18" x14ac:dyDescent="0.2">
      <c r="P70" s="299"/>
      <c r="Q70" s="331"/>
      <c r="R70" s="331"/>
    </row>
    <row r="71" spans="16:18" x14ac:dyDescent="0.2">
      <c r="P71" s="299"/>
      <c r="Q71" s="331"/>
      <c r="R71" s="331"/>
    </row>
    <row r="72" spans="16:18" x14ac:dyDescent="0.2">
      <c r="P72" s="299"/>
      <c r="Q72" s="331"/>
      <c r="R72" s="331"/>
    </row>
    <row r="73" spans="16:18" x14ac:dyDescent="0.2">
      <c r="P73" s="299"/>
      <c r="Q73" s="331"/>
      <c r="R73" s="331"/>
    </row>
    <row r="74" spans="16:18" x14ac:dyDescent="0.2">
      <c r="P74" s="299"/>
      <c r="Q74" s="331"/>
      <c r="R74" s="331"/>
    </row>
    <row r="75" spans="16:18" x14ac:dyDescent="0.2">
      <c r="P75" s="299"/>
      <c r="Q75" s="329"/>
      <c r="R75" s="329"/>
    </row>
    <row r="76" spans="16:18" x14ac:dyDescent="0.2">
      <c r="P76" s="299"/>
      <c r="Q76" s="22"/>
      <c r="R76" s="22"/>
    </row>
    <row r="77" spans="16:18" x14ac:dyDescent="0.2">
      <c r="P77" s="299"/>
      <c r="Q77" s="331"/>
      <c r="R77" s="331"/>
    </row>
    <row r="78" spans="16:18" x14ac:dyDescent="0.2">
      <c r="P78" s="299"/>
      <c r="Q78" s="331"/>
      <c r="R78" s="331"/>
    </row>
    <row r="79" spans="16:18" x14ac:dyDescent="0.2">
      <c r="P79" s="299"/>
      <c r="Q79" s="331"/>
      <c r="R79" s="331"/>
    </row>
    <row r="80" spans="16:18" x14ac:dyDescent="0.2">
      <c r="P80" s="299"/>
      <c r="Q80" s="22"/>
      <c r="R80" s="22"/>
    </row>
    <row r="81" spans="16:18" x14ac:dyDescent="0.2">
      <c r="P81" s="299"/>
      <c r="Q81" s="329"/>
      <c r="R81" s="329"/>
    </row>
    <row r="82" spans="16:18" x14ac:dyDescent="0.2">
      <c r="P82" s="299"/>
      <c r="Q82" s="22"/>
      <c r="R82" s="22"/>
    </row>
    <row r="83" spans="16:18" x14ac:dyDescent="0.2">
      <c r="P83" s="299"/>
      <c r="Q83" s="331"/>
      <c r="R83" s="331"/>
    </row>
    <row r="84" spans="16:18" x14ac:dyDescent="0.2">
      <c r="P84" s="299"/>
      <c r="Q84" s="331"/>
      <c r="R84" s="331"/>
    </row>
    <row r="85" spans="16:18" x14ac:dyDescent="0.2">
      <c r="P85" s="299"/>
      <c r="Q85" s="22"/>
      <c r="R85" s="22"/>
    </row>
    <row r="86" spans="16:18" x14ac:dyDescent="0.2">
      <c r="P86" s="299"/>
      <c r="Q86" s="329"/>
      <c r="R86" s="329"/>
    </row>
    <row r="87" spans="16:18" x14ac:dyDescent="0.2">
      <c r="P87" s="299"/>
      <c r="Q87" s="22"/>
      <c r="R87" s="22"/>
    </row>
    <row r="88" spans="16:18" x14ac:dyDescent="0.2">
      <c r="P88" s="299"/>
      <c r="Q88" s="331"/>
      <c r="R88" s="331"/>
    </row>
    <row r="89" spans="16:18" x14ac:dyDescent="0.2">
      <c r="P89" s="299"/>
      <c r="Q89" s="331"/>
      <c r="R89" s="331"/>
    </row>
    <row r="90" spans="16:18" ht="12" thickBot="1" x14ac:dyDescent="0.25">
      <c r="P90" s="299"/>
      <c r="Q90" s="332"/>
      <c r="R90" s="332"/>
    </row>
  </sheetData>
  <mergeCells count="17">
    <mergeCell ref="A1:E1"/>
    <mergeCell ref="A2:E2"/>
    <mergeCell ref="A3:E3"/>
    <mergeCell ref="F3:H3"/>
    <mergeCell ref="A4:A5"/>
    <mergeCell ref="C4:D4"/>
    <mergeCell ref="E4:E5"/>
    <mergeCell ref="F4:F5"/>
    <mergeCell ref="G4:H4"/>
    <mergeCell ref="A62:E62"/>
    <mergeCell ref="A63:E63"/>
    <mergeCell ref="A56:E56"/>
    <mergeCell ref="A57:E57"/>
    <mergeCell ref="A58:E58"/>
    <mergeCell ref="A59:E59"/>
    <mergeCell ref="A60:E60"/>
    <mergeCell ref="A61:E61"/>
  </mergeCells>
  <conditionalFormatting sqref="A64:C64 E40 E42:E44 E46 E48:E49 E51 E53:E55 E12:E15 E9:E10 E7 E17:E38">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colBreaks count="1" manualBreakCount="1">
    <brk id="5" max="1048575" man="1"/>
  </col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I64"/>
  <sheetViews>
    <sheetView view="pageBreakPreview" zoomScaleNormal="100" zoomScaleSheetLayoutView="100" workbookViewId="0">
      <pane xSplit="1" ySplit="5" topLeftCell="B36" activePane="bottomRight" state="frozen"/>
      <selection pane="topRight" activeCell="B1" sqref="B1"/>
      <selection pane="bottomLeft" activeCell="A6" sqref="A6"/>
      <selection pane="bottomRight" activeCell="B7" sqref="B7:B55"/>
    </sheetView>
  </sheetViews>
  <sheetFormatPr baseColWidth="10" defaultColWidth="11.42578125" defaultRowHeight="11.25" x14ac:dyDescent="0.2"/>
  <cols>
    <col min="1" max="1" width="36.140625" style="10" customWidth="1"/>
    <col min="2" max="4" width="9.42578125" style="10" customWidth="1"/>
    <col min="5" max="5" width="19.140625" style="10" customWidth="1"/>
    <col min="6" max="6" width="6.28515625" style="230" customWidth="1"/>
    <col min="7" max="9" width="11.42578125" style="10" customWidth="1"/>
    <col min="10" max="16384" width="11.42578125" style="10"/>
  </cols>
  <sheetData>
    <row r="1" spans="1:9" x14ac:dyDescent="0.2">
      <c r="A1" s="356" t="s">
        <v>109</v>
      </c>
      <c r="B1" s="356"/>
      <c r="C1" s="356"/>
      <c r="D1" s="356"/>
      <c r="E1" s="356"/>
      <c r="F1" s="241"/>
    </row>
    <row r="2" spans="1:9" ht="15" customHeight="1" x14ac:dyDescent="0.2">
      <c r="A2" s="356" t="s">
        <v>233</v>
      </c>
      <c r="B2" s="356"/>
      <c r="C2" s="356"/>
      <c r="D2" s="356"/>
      <c r="E2" s="356"/>
      <c r="F2" s="241"/>
    </row>
    <row r="3" spans="1:9" ht="12" thickBot="1" x14ac:dyDescent="0.25">
      <c r="A3" s="357" t="str">
        <f>+'C1 total'!A3</f>
        <v>II Trimestre 2022</v>
      </c>
      <c r="B3" s="357"/>
      <c r="C3" s="357"/>
      <c r="D3" s="357"/>
      <c r="E3" s="357"/>
      <c r="F3" s="241"/>
      <c r="G3" s="353" t="s">
        <v>229</v>
      </c>
      <c r="H3" s="353"/>
      <c r="I3" s="353"/>
    </row>
    <row r="4" spans="1:9" ht="12.75" customHeight="1" x14ac:dyDescent="0.2">
      <c r="A4" s="348" t="s">
        <v>116</v>
      </c>
      <c r="B4" s="3" t="str">
        <f>+'C1 total'!B4</f>
        <v>II 2022</v>
      </c>
      <c r="C4" s="347" t="s">
        <v>74</v>
      </c>
      <c r="D4" s="347"/>
      <c r="E4" s="360" t="s">
        <v>108</v>
      </c>
      <c r="F4" s="147"/>
      <c r="G4" s="354" t="s">
        <v>227</v>
      </c>
      <c r="H4" s="358" t="s">
        <v>75</v>
      </c>
      <c r="I4" s="359"/>
    </row>
    <row r="5" spans="1:9" ht="12" thickBot="1" x14ac:dyDescent="0.25">
      <c r="A5" s="349"/>
      <c r="B5" s="6" t="str">
        <f>+'C1 total'!B5</f>
        <v>Abr - Jun</v>
      </c>
      <c r="C5" s="6" t="s">
        <v>49</v>
      </c>
      <c r="D5" s="6" t="s">
        <v>48</v>
      </c>
      <c r="E5" s="361"/>
      <c r="F5" s="147"/>
      <c r="G5" s="355"/>
      <c r="H5" s="239" t="s">
        <v>76</v>
      </c>
      <c r="I5" s="239" t="s">
        <v>77</v>
      </c>
    </row>
    <row r="6" spans="1:9" x14ac:dyDescent="0.2">
      <c r="A6" s="70"/>
      <c r="B6" s="48"/>
    </row>
    <row r="7" spans="1:9" x14ac:dyDescent="0.2">
      <c r="A7" s="72" t="s">
        <v>1</v>
      </c>
      <c r="B7" s="108">
        <v>484065.73753661243</v>
      </c>
      <c r="C7" s="13">
        <f>B7-G7</f>
        <v>25346.037717703555</v>
      </c>
      <c r="D7" s="109">
        <f>C7/G7*100</f>
        <v>5.5253867945304158</v>
      </c>
      <c r="E7" s="106">
        <f>IF(B7&lt;H7,-1,IF(B7&gt;I7,1,0))</f>
        <v>1</v>
      </c>
      <c r="F7" s="231"/>
      <c r="G7" s="190">
        <v>458719.69981890888</v>
      </c>
      <c r="H7" s="202">
        <v>436840.09600410558</v>
      </c>
      <c r="I7" s="202">
        <v>480599.30363371089</v>
      </c>
    </row>
    <row r="8" spans="1:9" x14ac:dyDescent="0.2">
      <c r="A8" s="74"/>
      <c r="B8" s="110"/>
      <c r="C8" s="94"/>
      <c r="D8" s="95"/>
      <c r="E8" s="107"/>
      <c r="F8" s="232"/>
      <c r="G8" s="41" t="s">
        <v>242</v>
      </c>
      <c r="H8" s="212"/>
      <c r="I8" s="212"/>
    </row>
    <row r="9" spans="1:9" x14ac:dyDescent="0.2">
      <c r="A9" s="76" t="s">
        <v>2</v>
      </c>
      <c r="B9" s="111">
        <v>317780.94278381782</v>
      </c>
      <c r="C9" s="24">
        <f t="shared" ref="C9:C10" si="0">B9-G9</f>
        <v>5525.3741324311704</v>
      </c>
      <c r="D9" s="95">
        <f t="shared" ref="D9:D10" si="1">C9/G9*100</f>
        <v>1.7695037934134961</v>
      </c>
      <c r="E9" s="107">
        <f>IF(B9&lt;H9,-1,IF(B9&gt;I9,1,0))</f>
        <v>0</v>
      </c>
      <c r="F9" s="232"/>
      <c r="G9" s="190">
        <v>312255.56865138665</v>
      </c>
      <c r="H9" s="204">
        <v>292090.18458534876</v>
      </c>
      <c r="I9" s="204">
        <v>332420.95271742443</v>
      </c>
    </row>
    <row r="10" spans="1:9" x14ac:dyDescent="0.2">
      <c r="A10" s="78" t="s">
        <v>56</v>
      </c>
      <c r="B10" s="110">
        <v>317780.94278381782</v>
      </c>
      <c r="C10" s="26">
        <f t="shared" si="0"/>
        <v>5525.3741324311704</v>
      </c>
      <c r="D10" s="95">
        <f t="shared" si="1"/>
        <v>1.7695037934134961</v>
      </c>
      <c r="E10" s="107">
        <f>IF(B10&lt;H10,-1,IF(B10&gt;I10,1,0))</f>
        <v>0</v>
      </c>
      <c r="F10" s="232"/>
      <c r="G10" s="41">
        <v>312255.56865138665</v>
      </c>
      <c r="H10" s="205">
        <v>292090.18458534876</v>
      </c>
      <c r="I10" s="205">
        <v>332420.95271742443</v>
      </c>
    </row>
    <row r="11" spans="1:9" x14ac:dyDescent="0.2">
      <c r="A11" s="78"/>
      <c r="B11" s="110"/>
      <c r="C11" s="112"/>
      <c r="D11" s="95"/>
      <c r="E11" s="107"/>
      <c r="F11" s="232"/>
      <c r="G11" s="41" t="s">
        <v>242</v>
      </c>
      <c r="H11" s="212"/>
      <c r="I11" s="212"/>
    </row>
    <row r="12" spans="1:9" x14ac:dyDescent="0.2">
      <c r="A12" s="76" t="s">
        <v>3</v>
      </c>
      <c r="B12" s="111">
        <v>470095.69873696769</v>
      </c>
      <c r="C12" s="24">
        <f>B12-G12</f>
        <v>28705.574170630192</v>
      </c>
      <c r="D12" s="95">
        <f t="shared" ref="D12:D15" si="2">C12/G12*100</f>
        <v>6.503447307262074</v>
      </c>
      <c r="E12" s="107">
        <f>IF(B12&lt;H12,-1,IF(B12&gt;I12,1,0))</f>
        <v>0</v>
      </c>
      <c r="F12" s="232"/>
      <c r="G12" s="190">
        <v>441390.1245663375</v>
      </c>
      <c r="H12" s="204">
        <v>388779.36746969225</v>
      </c>
      <c r="I12" s="204">
        <v>494000.88166298287</v>
      </c>
    </row>
    <row r="13" spans="1:9" x14ac:dyDescent="0.2">
      <c r="A13" s="78" t="s">
        <v>4</v>
      </c>
      <c r="B13" s="110">
        <v>481385.4406476802</v>
      </c>
      <c r="C13" s="26">
        <f>B13-G13</f>
        <v>-10128.081008445472</v>
      </c>
      <c r="D13" s="95">
        <f t="shared" si="2"/>
        <v>-2.0605905152557153</v>
      </c>
      <c r="E13" s="107">
        <f>IF(B13&lt;H13,-1,IF(B13&gt;I13,1,0))</f>
        <v>0</v>
      </c>
      <c r="F13" s="232"/>
      <c r="G13" s="41">
        <v>491513.52165612567</v>
      </c>
      <c r="H13" s="205">
        <v>399981.85481530614</v>
      </c>
      <c r="I13" s="205">
        <v>583045.18849694531</v>
      </c>
    </row>
    <row r="14" spans="1:9" x14ac:dyDescent="0.2">
      <c r="A14" s="78" t="s">
        <v>5</v>
      </c>
      <c r="B14" s="110">
        <v>370465.52645615471</v>
      </c>
      <c r="C14" s="26">
        <f t="shared" ref="C14:C15" si="3">B14-G14</f>
        <v>65727.33805450896</v>
      </c>
      <c r="D14" s="95">
        <f t="shared" si="2"/>
        <v>21.568461241844805</v>
      </c>
      <c r="E14" s="107">
        <f>IF(B14&lt;H14,-1,IF(B14&gt;I14,1,0))</f>
        <v>1</v>
      </c>
      <c r="F14" s="232"/>
      <c r="G14" s="41">
        <v>304738.18840164575</v>
      </c>
      <c r="H14" s="205">
        <v>275952.84938549838</v>
      </c>
      <c r="I14" s="205">
        <v>333523.52741779346</v>
      </c>
    </row>
    <row r="15" spans="1:9" ht="12.75" x14ac:dyDescent="0.2">
      <c r="A15" s="78" t="s">
        <v>127</v>
      </c>
      <c r="B15" s="110">
        <v>857711.78172109532</v>
      </c>
      <c r="C15" s="26">
        <f t="shared" si="3"/>
        <v>37104.386415033019</v>
      </c>
      <c r="D15" s="95">
        <f t="shared" si="2"/>
        <v>4.5215759237941278</v>
      </c>
      <c r="E15" s="107">
        <f>IF(B15&lt;H15,-1,IF(B15&gt;I15,1,0))</f>
        <v>0</v>
      </c>
      <c r="F15" s="232"/>
      <c r="G15" s="41">
        <v>820607.3953060623</v>
      </c>
      <c r="H15" s="205">
        <v>639807.85389796493</v>
      </c>
      <c r="I15" s="205">
        <v>1001406.9367141599</v>
      </c>
    </row>
    <row r="16" spans="1:9" s="237" customFormat="1" x14ac:dyDescent="0.2">
      <c r="A16" s="78"/>
      <c r="B16" s="110"/>
      <c r="C16" s="112"/>
      <c r="D16" s="126"/>
      <c r="E16" s="127"/>
      <c r="F16" s="233"/>
      <c r="G16" s="87" t="s">
        <v>242</v>
      </c>
      <c r="H16" s="217"/>
      <c r="I16" s="217"/>
    </row>
    <row r="17" spans="1:9" s="237" customFormat="1" x14ac:dyDescent="0.2">
      <c r="A17" s="76" t="s">
        <v>50</v>
      </c>
      <c r="B17" s="111">
        <v>523401.99975320016</v>
      </c>
      <c r="C17" s="24">
        <f t="shared" ref="C17:C25" si="4">B17-G17</f>
        <v>21218.361266892054</v>
      </c>
      <c r="D17" s="126">
        <f t="shared" ref="D17:D26" si="5">C17/G17*100</f>
        <v>4.2252195493363462</v>
      </c>
      <c r="E17" s="127">
        <f t="shared" ref="E17:E38" si="6">IF(B17&lt;H17,-1,IF(B17&gt;I17,1,0))</f>
        <v>0</v>
      </c>
      <c r="F17" s="233"/>
      <c r="G17" s="211">
        <v>502183.6384863081</v>
      </c>
      <c r="H17" s="204">
        <v>472559.87549267575</v>
      </c>
      <c r="I17" s="204">
        <v>531807.40147994121</v>
      </c>
    </row>
    <row r="18" spans="1:9" s="237" customFormat="1" x14ac:dyDescent="0.2">
      <c r="A18" s="78" t="s">
        <v>66</v>
      </c>
      <c r="B18" s="110">
        <v>421274.19751518156</v>
      </c>
      <c r="C18" s="26">
        <f t="shared" si="4"/>
        <v>-1491.2253609601175</v>
      </c>
      <c r="D18" s="126">
        <f t="shared" si="5"/>
        <v>-0.35273115545142503</v>
      </c>
      <c r="E18" s="127">
        <f t="shared" si="6"/>
        <v>0</v>
      </c>
      <c r="F18" s="233"/>
      <c r="G18" s="87">
        <v>422765.42287614167</v>
      </c>
      <c r="H18" s="205">
        <v>374466.38448530884</v>
      </c>
      <c r="I18" s="205">
        <v>471064.46126697393</v>
      </c>
    </row>
    <row r="19" spans="1:9" s="237" customFormat="1" x14ac:dyDescent="0.2">
      <c r="A19" s="78" t="s">
        <v>6</v>
      </c>
      <c r="B19" s="110">
        <v>350576.84224247374</v>
      </c>
      <c r="C19" s="26">
        <f t="shared" si="4"/>
        <v>29105.504689986294</v>
      </c>
      <c r="D19" s="126">
        <f t="shared" si="5"/>
        <v>9.0538412884894175</v>
      </c>
      <c r="E19" s="127">
        <f t="shared" si="6"/>
        <v>0</v>
      </c>
      <c r="F19" s="233"/>
      <c r="G19" s="87">
        <v>321471.33755248744</v>
      </c>
      <c r="H19" s="205">
        <v>283065.40942206071</v>
      </c>
      <c r="I19" s="205">
        <v>359877.26568291441</v>
      </c>
    </row>
    <row r="20" spans="1:9" s="237" customFormat="1" x14ac:dyDescent="0.2">
      <c r="A20" s="78" t="s">
        <v>67</v>
      </c>
      <c r="B20" s="110">
        <v>418504.44258526363</v>
      </c>
      <c r="C20" s="26">
        <f t="shared" si="4"/>
        <v>98149.986545212625</v>
      </c>
      <c r="D20" s="126">
        <f t="shared" si="5"/>
        <v>30.637933918091598</v>
      </c>
      <c r="E20" s="127">
        <f t="shared" si="6"/>
        <v>1</v>
      </c>
      <c r="F20" s="233"/>
      <c r="G20" s="87">
        <v>320354.45604005101</v>
      </c>
      <c r="H20" s="205">
        <v>259464.77176363519</v>
      </c>
      <c r="I20" s="205">
        <v>381244.1403164668</v>
      </c>
    </row>
    <row r="21" spans="1:9" s="237" customFormat="1" x14ac:dyDescent="0.2">
      <c r="A21" s="78" t="s">
        <v>68</v>
      </c>
      <c r="B21" s="110">
        <v>1418085.4818687839</v>
      </c>
      <c r="C21" s="26">
        <f t="shared" si="4"/>
        <v>541414.93501552346</v>
      </c>
      <c r="D21" s="126">
        <f t="shared" si="5"/>
        <v>61.758084260830884</v>
      </c>
      <c r="E21" s="127">
        <f>IF(B21&lt;H21,-1,IF(B21&gt;I21,1,0))</f>
        <v>1</v>
      </c>
      <c r="F21" s="233"/>
      <c r="G21" s="87">
        <v>876670.54685326049</v>
      </c>
      <c r="H21" s="205">
        <v>684971.25213940523</v>
      </c>
      <c r="I21" s="205">
        <v>1068369.8415671159</v>
      </c>
    </row>
    <row r="22" spans="1:9" s="237" customFormat="1" ht="10.15" customHeight="1" x14ac:dyDescent="0.2">
      <c r="A22" s="78" t="s">
        <v>58</v>
      </c>
      <c r="B22" s="110">
        <v>414569.40423953329</v>
      </c>
      <c r="C22" s="26">
        <f t="shared" si="4"/>
        <v>15089.968026626564</v>
      </c>
      <c r="D22" s="126">
        <f t="shared" si="5"/>
        <v>3.7774079611407601</v>
      </c>
      <c r="E22" s="127">
        <f t="shared" si="6"/>
        <v>0</v>
      </c>
      <c r="F22" s="233"/>
      <c r="G22" s="227">
        <v>399479.43621290673</v>
      </c>
      <c r="H22" s="205">
        <v>347379.69084210898</v>
      </c>
      <c r="I22" s="205">
        <v>451579.18158370437</v>
      </c>
    </row>
    <row r="23" spans="1:9" s="237" customFormat="1" x14ac:dyDescent="0.2">
      <c r="A23" s="78" t="s">
        <v>57</v>
      </c>
      <c r="B23" s="110">
        <v>967347.4280376262</v>
      </c>
      <c r="C23" s="26">
        <f t="shared" si="4"/>
        <v>-10011.45615212433</v>
      </c>
      <c r="D23" s="126">
        <f t="shared" si="5"/>
        <v>-1.0243377651827477</v>
      </c>
      <c r="E23" s="127">
        <f t="shared" si="6"/>
        <v>0</v>
      </c>
      <c r="F23" s="233"/>
      <c r="G23" s="87">
        <v>977358.88418975053</v>
      </c>
      <c r="H23" s="205">
        <v>855621.8455371703</v>
      </c>
      <c r="I23" s="205">
        <v>1099095.9228423291</v>
      </c>
    </row>
    <row r="24" spans="1:9" s="237" customFormat="1" x14ac:dyDescent="0.2">
      <c r="A24" s="78" t="s">
        <v>38</v>
      </c>
      <c r="B24" s="110">
        <v>886881.14948074869</v>
      </c>
      <c r="C24" s="26">
        <f t="shared" si="4"/>
        <v>3960.3465977725573</v>
      </c>
      <c r="D24" s="126">
        <f t="shared" si="5"/>
        <v>0.44855060440766037</v>
      </c>
      <c r="E24" s="127">
        <f t="shared" si="6"/>
        <v>0</v>
      </c>
      <c r="F24" s="233"/>
      <c r="G24" s="87">
        <v>882920.80288297613</v>
      </c>
      <c r="H24" s="205">
        <v>689713.20767769974</v>
      </c>
      <c r="I24" s="205">
        <v>1076128.398088254</v>
      </c>
    </row>
    <row r="25" spans="1:9" s="237" customFormat="1" ht="12.75" x14ac:dyDescent="0.2">
      <c r="A25" s="78" t="s">
        <v>128</v>
      </c>
      <c r="B25" s="110">
        <v>491322.64813384274</v>
      </c>
      <c r="C25" s="26">
        <f t="shared" si="4"/>
        <v>33321.420734469779</v>
      </c>
      <c r="D25" s="126">
        <f t="shared" si="5"/>
        <v>7.2753998769120765</v>
      </c>
      <c r="E25" s="127">
        <f t="shared" si="6"/>
        <v>0</v>
      </c>
      <c r="F25" s="233"/>
      <c r="G25" s="87">
        <v>458001.22739937296</v>
      </c>
      <c r="H25" s="205">
        <v>381493.23302086856</v>
      </c>
      <c r="I25" s="205">
        <v>534509.22177787765</v>
      </c>
    </row>
    <row r="26" spans="1:9" x14ac:dyDescent="0.2">
      <c r="A26" s="78" t="s">
        <v>59</v>
      </c>
      <c r="B26" s="110">
        <v>316085.52860001166</v>
      </c>
      <c r="C26" s="26">
        <f>B26-G26</f>
        <v>93054.470153166534</v>
      </c>
      <c r="D26" s="95">
        <f t="shared" si="5"/>
        <v>41.722651007076742</v>
      </c>
      <c r="E26" s="107">
        <f t="shared" si="6"/>
        <v>1</v>
      </c>
      <c r="F26" s="232"/>
      <c r="G26" s="41">
        <v>223031.05844684513</v>
      </c>
      <c r="H26" s="205">
        <v>183285.76026058744</v>
      </c>
      <c r="I26" s="205">
        <v>262776.35663310281</v>
      </c>
    </row>
    <row r="27" spans="1:9" x14ac:dyDescent="0.2">
      <c r="A27" s="78"/>
      <c r="B27" s="110"/>
      <c r="C27" s="113"/>
      <c r="D27" s="95"/>
      <c r="E27" s="107"/>
      <c r="F27" s="232"/>
      <c r="G27" s="41"/>
      <c r="H27" s="212"/>
      <c r="I27" s="212"/>
    </row>
    <row r="28" spans="1:9" x14ac:dyDescent="0.2">
      <c r="A28" s="72" t="s">
        <v>215</v>
      </c>
      <c r="B28" s="108">
        <v>484065.73753661243</v>
      </c>
      <c r="C28" s="13">
        <f>B28-G28</f>
        <v>25346.037717703555</v>
      </c>
      <c r="D28" s="109">
        <f>C28/G28*100</f>
        <v>5.5253867945304158</v>
      </c>
      <c r="E28" s="106">
        <f t="shared" si="6"/>
        <v>1</v>
      </c>
      <c r="F28" s="231"/>
      <c r="G28" s="190">
        <v>458719.69981890888</v>
      </c>
      <c r="H28" s="204">
        <v>436840.09600410558</v>
      </c>
      <c r="I28" s="204">
        <v>480599.30363371089</v>
      </c>
    </row>
    <row r="29" spans="1:9" x14ac:dyDescent="0.2">
      <c r="A29" s="78"/>
      <c r="B29" s="110"/>
      <c r="C29" s="113"/>
      <c r="D29" s="95"/>
      <c r="E29" s="107"/>
      <c r="F29" s="232"/>
      <c r="G29" s="41"/>
      <c r="H29" s="205"/>
      <c r="I29" s="205"/>
    </row>
    <row r="30" spans="1:9" ht="12.75" x14ac:dyDescent="0.2">
      <c r="A30" s="169" t="s">
        <v>219</v>
      </c>
      <c r="B30" s="110">
        <v>2078347.4260473589</v>
      </c>
      <c r="C30" s="26">
        <f t="shared" ref="C30:C38" si="7">B30-G30</f>
        <v>-177718.3283179875</v>
      </c>
      <c r="D30" s="95">
        <f t="shared" ref="D30:D38" si="8">C30/G30*100</f>
        <v>-7.8773558782191362</v>
      </c>
      <c r="E30" s="107">
        <f t="shared" si="6"/>
        <v>0</v>
      </c>
      <c r="F30" s="232"/>
      <c r="G30" s="41">
        <v>2256065.7543653464</v>
      </c>
      <c r="H30" s="205">
        <v>1631008.0758032575</v>
      </c>
      <c r="I30" s="205">
        <v>2881123.4329274334</v>
      </c>
    </row>
    <row r="31" spans="1:9" x14ac:dyDescent="0.2">
      <c r="A31" s="84" t="s">
        <v>204</v>
      </c>
      <c r="B31" s="110">
        <v>1268039.9389190816</v>
      </c>
      <c r="C31" s="26">
        <f t="shared" si="7"/>
        <v>97459.849230863852</v>
      </c>
      <c r="D31" s="95">
        <f t="shared" si="8"/>
        <v>8.3257736988181765</v>
      </c>
      <c r="E31" s="107">
        <f t="shared" si="6"/>
        <v>0</v>
      </c>
      <c r="F31" s="232"/>
      <c r="G31" s="41">
        <v>1170580.0896882177</v>
      </c>
      <c r="H31" s="205">
        <v>1032920.4790156138</v>
      </c>
      <c r="I31" s="205">
        <v>1308239.700360823</v>
      </c>
    </row>
    <row r="32" spans="1:9" x14ac:dyDescent="0.2">
      <c r="A32" s="84" t="s">
        <v>205</v>
      </c>
      <c r="B32" s="110">
        <v>698870.46994665533</v>
      </c>
      <c r="C32" s="26">
        <f t="shared" si="7"/>
        <v>51713.68792558182</v>
      </c>
      <c r="D32" s="95">
        <f t="shared" si="8"/>
        <v>7.9909056603068791</v>
      </c>
      <c r="E32" s="107">
        <f t="shared" si="6"/>
        <v>0</v>
      </c>
      <c r="F32" s="232"/>
      <c r="G32" s="41">
        <v>647156.78202107351</v>
      </c>
      <c r="H32" s="205">
        <v>588633.78226504487</v>
      </c>
      <c r="I32" s="205">
        <v>705679.78177710192</v>
      </c>
    </row>
    <row r="33" spans="1:9" x14ac:dyDescent="0.2">
      <c r="A33" s="84" t="s">
        <v>206</v>
      </c>
      <c r="B33" s="110">
        <v>514627.66136802087</v>
      </c>
      <c r="C33" s="26">
        <f t="shared" si="7"/>
        <v>51888.16111890343</v>
      </c>
      <c r="D33" s="95">
        <f t="shared" si="8"/>
        <v>11.213255209673964</v>
      </c>
      <c r="E33" s="107">
        <f t="shared" si="6"/>
        <v>1</v>
      </c>
      <c r="F33" s="232"/>
      <c r="G33" s="41">
        <v>462739.50024911744</v>
      </c>
      <c r="H33" s="205">
        <v>430552.29919512651</v>
      </c>
      <c r="I33" s="205">
        <v>494926.70130310848</v>
      </c>
    </row>
    <row r="34" spans="1:9" ht="22.5" x14ac:dyDescent="0.2">
      <c r="A34" s="84" t="s">
        <v>207</v>
      </c>
      <c r="B34" s="110">
        <v>410286.96236386674</v>
      </c>
      <c r="C34" s="26">
        <f t="shared" si="7"/>
        <v>35689.333157607412</v>
      </c>
      <c r="D34" s="95">
        <f t="shared" si="8"/>
        <v>9.5273782787227166</v>
      </c>
      <c r="E34" s="107">
        <f t="shared" si="6"/>
        <v>1</v>
      </c>
      <c r="F34" s="232"/>
      <c r="G34" s="228">
        <v>374597.62920625933</v>
      </c>
      <c r="H34" s="205">
        <v>353064.68149852805</v>
      </c>
      <c r="I34" s="205">
        <v>396130.57691399084</v>
      </c>
    </row>
    <row r="35" spans="1:9" ht="22.5" x14ac:dyDescent="0.2">
      <c r="A35" s="84" t="s">
        <v>208</v>
      </c>
      <c r="B35" s="110">
        <v>277801.93772254762</v>
      </c>
      <c r="C35" s="26">
        <f t="shared" si="7"/>
        <v>8865.9562485656934</v>
      </c>
      <c r="D35" s="95">
        <f t="shared" si="8"/>
        <v>3.2966790832425019</v>
      </c>
      <c r="E35" s="107">
        <f t="shared" si="6"/>
        <v>0</v>
      </c>
      <c r="F35" s="232"/>
      <c r="G35" s="228">
        <v>268935.98147398193</v>
      </c>
      <c r="H35" s="205">
        <v>220518.48256683789</v>
      </c>
      <c r="I35" s="205">
        <v>317353.48038112599</v>
      </c>
    </row>
    <row r="36" spans="1:9" ht="22.5" x14ac:dyDescent="0.2">
      <c r="A36" s="84" t="s">
        <v>209</v>
      </c>
      <c r="B36" s="110">
        <v>372538.84091404651</v>
      </c>
      <c r="C36" s="26">
        <f t="shared" si="7"/>
        <v>54071.810927907703</v>
      </c>
      <c r="D36" s="95">
        <f t="shared" si="8"/>
        <v>16.978778283661313</v>
      </c>
      <c r="E36" s="107">
        <f t="shared" si="6"/>
        <v>1</v>
      </c>
      <c r="F36" s="232"/>
      <c r="G36" s="228">
        <v>318467.0299861388</v>
      </c>
      <c r="H36" s="205">
        <v>294389.38533321302</v>
      </c>
      <c r="I36" s="205">
        <v>342544.67463906482</v>
      </c>
    </row>
    <row r="37" spans="1:9" ht="22.5" x14ac:dyDescent="0.2">
      <c r="A37" s="84" t="s">
        <v>210</v>
      </c>
      <c r="B37" s="110">
        <v>356384.5115783246</v>
      </c>
      <c r="C37" s="26">
        <f t="shared" si="7"/>
        <v>28693.998061735998</v>
      </c>
      <c r="D37" s="95">
        <f t="shared" si="8"/>
        <v>8.7564323281160323</v>
      </c>
      <c r="E37" s="107">
        <f t="shared" si="6"/>
        <v>1</v>
      </c>
      <c r="F37" s="232"/>
      <c r="G37" s="228">
        <v>327690.5135165886</v>
      </c>
      <c r="H37" s="205">
        <v>306010.65780955908</v>
      </c>
      <c r="I37" s="205">
        <v>349370.36922361859</v>
      </c>
    </row>
    <row r="38" spans="1:9" x14ac:dyDescent="0.2">
      <c r="A38" s="169" t="s">
        <v>211</v>
      </c>
      <c r="B38" s="110">
        <v>282515.07470309874</v>
      </c>
      <c r="C38" s="26">
        <f t="shared" si="7"/>
        <v>16074.766792402777</v>
      </c>
      <c r="D38" s="95">
        <f t="shared" si="8"/>
        <v>6.0331587658240631</v>
      </c>
      <c r="E38" s="107">
        <f t="shared" si="6"/>
        <v>1</v>
      </c>
      <c r="F38" s="232"/>
      <c r="G38" s="41">
        <v>266440.30791069596</v>
      </c>
      <c r="H38" s="205">
        <v>254474.51236840207</v>
      </c>
      <c r="I38" s="205">
        <v>278406.10345298954</v>
      </c>
    </row>
    <row r="39" spans="1:9" x14ac:dyDescent="0.2">
      <c r="A39" s="78"/>
      <c r="B39" s="110"/>
      <c r="C39" s="113"/>
      <c r="D39" s="95"/>
      <c r="E39" s="107"/>
      <c r="F39" s="232"/>
      <c r="G39" s="41"/>
      <c r="H39" s="205"/>
      <c r="I39" s="205"/>
    </row>
    <row r="40" spans="1:9" x14ac:dyDescent="0.2">
      <c r="A40" s="72" t="s">
        <v>212</v>
      </c>
      <c r="B40" s="108">
        <v>484065.73753661243</v>
      </c>
      <c r="C40" s="13">
        <f>B40-G40</f>
        <v>25346.037717703555</v>
      </c>
      <c r="D40" s="109">
        <f>C40/G40*100</f>
        <v>5.5253867945304158</v>
      </c>
      <c r="E40" s="106">
        <f>IF(B40&lt;H40,-1,IF(B40&gt;I40,1,0))</f>
        <v>1</v>
      </c>
      <c r="F40" s="231"/>
      <c r="G40" s="190">
        <v>458719.69981890888</v>
      </c>
      <c r="H40" s="202">
        <v>436840.09600410558</v>
      </c>
      <c r="I40" s="202">
        <v>480599.30363371089</v>
      </c>
    </row>
    <row r="41" spans="1:9" x14ac:dyDescent="0.2">
      <c r="A41" s="74"/>
      <c r="B41" s="110"/>
      <c r="C41" s="112"/>
      <c r="D41" s="95"/>
      <c r="E41" s="107"/>
      <c r="F41" s="232"/>
      <c r="G41" s="41" t="s">
        <v>242</v>
      </c>
      <c r="H41" s="212"/>
      <c r="I41" s="212"/>
    </row>
    <row r="42" spans="1:9" ht="12.75" x14ac:dyDescent="0.2">
      <c r="A42" s="84" t="s">
        <v>220</v>
      </c>
      <c r="B42" s="110">
        <v>975384.7597641747</v>
      </c>
      <c r="C42" s="26">
        <f t="shared" ref="C42:C44" si="9">B42-G42</f>
        <v>26552.070902471081</v>
      </c>
      <c r="D42" s="95">
        <f t="shared" ref="D42:D44" si="10">C42/G42*100</f>
        <v>2.7983933536612331</v>
      </c>
      <c r="E42" s="107">
        <f>IF(B42&lt;H42,-1,IF(B42&gt;I42,1,0))</f>
        <v>0</v>
      </c>
      <c r="F42" s="232"/>
      <c r="G42" s="41">
        <v>948832.68886170362</v>
      </c>
      <c r="H42" s="205">
        <v>878235.23226106644</v>
      </c>
      <c r="I42" s="205">
        <v>1019430.1454623427</v>
      </c>
    </row>
    <row r="43" spans="1:9" ht="12.75" x14ac:dyDescent="0.2">
      <c r="A43" s="84" t="s">
        <v>221</v>
      </c>
      <c r="B43" s="110">
        <v>391741.64096280636</v>
      </c>
      <c r="C43" s="26">
        <f t="shared" si="9"/>
        <v>42527.874589626037</v>
      </c>
      <c r="D43" s="95">
        <f t="shared" si="10"/>
        <v>12.178178148962052</v>
      </c>
      <c r="E43" s="107">
        <f>IF(B43&lt;H43,-1,IF(B43&gt;I43,1,0))</f>
        <v>1</v>
      </c>
      <c r="F43" s="232"/>
      <c r="G43" s="41">
        <v>349213.76637318032</v>
      </c>
      <c r="H43" s="205">
        <v>337519.6192545981</v>
      </c>
      <c r="I43" s="205">
        <v>360907.91349176149</v>
      </c>
    </row>
    <row r="44" spans="1:9" x14ac:dyDescent="0.2">
      <c r="A44" s="84" t="s">
        <v>12</v>
      </c>
      <c r="B44" s="110">
        <v>282515.07470309874</v>
      </c>
      <c r="C44" s="26">
        <f t="shared" si="9"/>
        <v>16074.766792402777</v>
      </c>
      <c r="D44" s="95">
        <f t="shared" si="10"/>
        <v>6.0331587658240631</v>
      </c>
      <c r="E44" s="107">
        <f>IF(B44&lt;H44,-1,IF(B44&gt;I44,1,0))</f>
        <v>1</v>
      </c>
      <c r="F44" s="232"/>
      <c r="G44" s="41">
        <v>266440.30791069596</v>
      </c>
      <c r="H44" s="205">
        <v>254474.51236840207</v>
      </c>
      <c r="I44" s="205">
        <v>278406.10345298954</v>
      </c>
    </row>
    <row r="45" spans="1:9" x14ac:dyDescent="0.2">
      <c r="A45" s="78"/>
      <c r="B45" s="110"/>
      <c r="C45" s="112"/>
      <c r="D45" s="95"/>
      <c r="E45" s="107"/>
      <c r="F45" s="232"/>
      <c r="G45" s="41"/>
      <c r="H45" s="212"/>
      <c r="I45" s="212"/>
    </row>
    <row r="46" spans="1:9" x14ac:dyDescent="0.2">
      <c r="A46" s="114" t="s">
        <v>213</v>
      </c>
      <c r="B46" s="108">
        <v>484065.73753661243</v>
      </c>
      <c r="C46" s="13">
        <f>B46-G46</f>
        <v>25346.037717703555</v>
      </c>
      <c r="D46" s="109">
        <f>C46/G46*100</f>
        <v>5.5253867945304158</v>
      </c>
      <c r="E46" s="106">
        <f>IF(B46&lt;H46,-1,IF(B46&gt;I46,1,0))</f>
        <v>1</v>
      </c>
      <c r="F46" s="231"/>
      <c r="G46" s="190">
        <v>458719.69981890888</v>
      </c>
      <c r="H46" s="202">
        <v>436840.09600410558</v>
      </c>
      <c r="I46" s="202">
        <v>480599.30363371089</v>
      </c>
    </row>
    <row r="47" spans="1:9" x14ac:dyDescent="0.2">
      <c r="A47" s="115"/>
      <c r="B47" s="110"/>
      <c r="C47" s="112"/>
      <c r="D47" s="95"/>
      <c r="E47" s="107"/>
      <c r="F47" s="232"/>
      <c r="G47" s="41" t="s">
        <v>242</v>
      </c>
      <c r="H47" s="212"/>
      <c r="I47" s="212"/>
    </row>
    <row r="48" spans="1:9" x14ac:dyDescent="0.2">
      <c r="A48" s="116" t="s">
        <v>8</v>
      </c>
      <c r="B48" s="110">
        <v>1031685.7475283054</v>
      </c>
      <c r="C48" s="26">
        <f t="shared" ref="C48:C49" si="11">B48-G48</f>
        <v>34482.892908198759</v>
      </c>
      <c r="D48" s="95">
        <f t="shared" ref="D48:D49" si="12">C48/G48*100</f>
        <v>3.4579617124476969</v>
      </c>
      <c r="E48" s="107">
        <f>IF(B48&lt;H48,-1,IF(B48&gt;I48,1,0))</f>
        <v>0</v>
      </c>
      <c r="F48" s="232"/>
      <c r="G48" s="41">
        <v>997202.85462010663</v>
      </c>
      <c r="H48" s="205">
        <v>887271.1398412605</v>
      </c>
      <c r="I48" s="205">
        <v>1107134.5693989513</v>
      </c>
    </row>
    <row r="49" spans="1:9" x14ac:dyDescent="0.2">
      <c r="A49" s="116" t="s">
        <v>9</v>
      </c>
      <c r="B49" s="110">
        <v>423992.66302373318</v>
      </c>
      <c r="C49" s="26">
        <f t="shared" si="11"/>
        <v>29329.194003715529</v>
      </c>
      <c r="D49" s="95">
        <f t="shared" si="12"/>
        <v>7.4314438264434166</v>
      </c>
      <c r="E49" s="107">
        <f>IF(B49&lt;H49,-1,IF(B49&gt;I49,1,0))</f>
        <v>1</v>
      </c>
      <c r="F49" s="232"/>
      <c r="G49" s="41">
        <v>394663.46902001766</v>
      </c>
      <c r="H49" s="205">
        <v>372368.22781580215</v>
      </c>
      <c r="I49" s="205">
        <v>416958.71022423106</v>
      </c>
    </row>
    <row r="50" spans="1:9" x14ac:dyDescent="0.2">
      <c r="A50" s="117"/>
      <c r="B50" s="110"/>
      <c r="C50" s="118"/>
      <c r="D50" s="95"/>
      <c r="E50" s="107"/>
      <c r="F50" s="232"/>
      <c r="G50" s="41"/>
      <c r="H50" s="212"/>
      <c r="I50" s="212"/>
    </row>
    <row r="51" spans="1:9" x14ac:dyDescent="0.2">
      <c r="A51" s="114" t="s">
        <v>214</v>
      </c>
      <c r="B51" s="108">
        <v>484065.73753661243</v>
      </c>
      <c r="C51" s="13">
        <f>B51-G51</f>
        <v>25346.037717703555</v>
      </c>
      <c r="D51" s="109">
        <f>C51/G51*100</f>
        <v>5.5253867945304158</v>
      </c>
      <c r="E51" s="106">
        <f>IF(B51&lt;H51,-1,IF(B51&gt;I51,1,0))</f>
        <v>1</v>
      </c>
      <c r="F51" s="231"/>
      <c r="G51" s="190">
        <v>458719.69981890888</v>
      </c>
      <c r="H51" s="202">
        <v>436840.09600410558</v>
      </c>
      <c r="I51" s="202">
        <v>480599.30363371089</v>
      </c>
    </row>
    <row r="52" spans="1:9" x14ac:dyDescent="0.2">
      <c r="A52" s="115"/>
      <c r="B52" s="110"/>
      <c r="C52" s="112"/>
      <c r="D52" s="95"/>
      <c r="E52" s="107"/>
      <c r="F52" s="232"/>
      <c r="G52" s="41"/>
      <c r="H52" s="212"/>
      <c r="I52" s="212"/>
    </row>
    <row r="53" spans="1:9" x14ac:dyDescent="0.2">
      <c r="A53" s="116" t="s">
        <v>13</v>
      </c>
      <c r="B53" s="110">
        <v>541399.21536178619</v>
      </c>
      <c r="C53" s="26">
        <f t="shared" ref="C53:C55" si="13">B53-G53</f>
        <v>6568.1616937204963</v>
      </c>
      <c r="D53" s="95">
        <f t="shared" ref="D53:D55" si="14">C53/G53*100</f>
        <v>1.2280815873860833</v>
      </c>
      <c r="E53" s="107">
        <f>IF(B53&lt;H53,-1,IF(B53&gt;I53,1,0))</f>
        <v>0</v>
      </c>
      <c r="F53" s="232"/>
      <c r="G53" s="41">
        <v>534831.0536680657</v>
      </c>
      <c r="H53" s="205">
        <v>505477.21594555094</v>
      </c>
      <c r="I53" s="205">
        <v>564184.89139058045</v>
      </c>
    </row>
    <row r="54" spans="1:9" x14ac:dyDescent="0.2">
      <c r="A54" s="116" t="s">
        <v>11</v>
      </c>
      <c r="B54" s="110">
        <v>289069.52231041371</v>
      </c>
      <c r="C54" s="26">
        <f t="shared" si="13"/>
        <v>52095.780039395904</v>
      </c>
      <c r="D54" s="95">
        <f t="shared" si="14"/>
        <v>21.983777417759622</v>
      </c>
      <c r="E54" s="107">
        <f>IF(B54&lt;H54,-1,IF(B54&gt;I54,1,0))</f>
        <v>1</v>
      </c>
      <c r="F54" s="232"/>
      <c r="G54" s="41">
        <v>236973.74227101781</v>
      </c>
      <c r="H54" s="205">
        <v>216488.81707751489</v>
      </c>
      <c r="I54" s="205">
        <v>257458.66746452113</v>
      </c>
    </row>
    <row r="55" spans="1:9" ht="12" thickBot="1" x14ac:dyDescent="0.25">
      <c r="A55" s="116" t="s">
        <v>14</v>
      </c>
      <c r="B55" s="119">
        <v>690925.44025332143</v>
      </c>
      <c r="C55" s="26">
        <f t="shared" si="13"/>
        <v>110155.37573181803</v>
      </c>
      <c r="D55" s="120">
        <f t="shared" si="14"/>
        <v>18.967123559058621</v>
      </c>
      <c r="E55" s="107">
        <f>IF(B55&lt;H55,-1,IF(B55&gt;I55,1,0))</f>
        <v>0</v>
      </c>
      <c r="F55" s="232"/>
      <c r="G55" s="226">
        <v>580770.0645215034</v>
      </c>
      <c r="H55" s="214">
        <v>421934.09382868849</v>
      </c>
      <c r="I55" s="214">
        <v>739606.03521431761</v>
      </c>
    </row>
    <row r="56" spans="1:9" ht="11.25" customHeight="1" x14ac:dyDescent="0.2">
      <c r="A56" s="385" t="s">
        <v>110</v>
      </c>
      <c r="B56" s="385"/>
      <c r="C56" s="385"/>
      <c r="D56" s="385"/>
      <c r="E56" s="385"/>
      <c r="F56" s="245"/>
      <c r="G56" s="121"/>
    </row>
    <row r="57" spans="1:9" ht="11.25" customHeight="1" x14ac:dyDescent="0.2">
      <c r="A57" s="378" t="s">
        <v>111</v>
      </c>
      <c r="B57" s="378"/>
      <c r="C57" s="378"/>
      <c r="D57" s="378"/>
      <c r="E57" s="378"/>
      <c r="F57" s="245"/>
      <c r="G57" s="121"/>
    </row>
    <row r="58" spans="1:9" ht="11.25" customHeight="1" x14ac:dyDescent="0.2">
      <c r="A58" s="378" t="s">
        <v>112</v>
      </c>
      <c r="B58" s="378"/>
      <c r="C58" s="378"/>
      <c r="D58" s="378"/>
      <c r="E58" s="378"/>
      <c r="F58" s="245"/>
      <c r="G58" s="121"/>
    </row>
    <row r="59" spans="1:9" x14ac:dyDescent="0.2">
      <c r="A59" s="374" t="s">
        <v>222</v>
      </c>
      <c r="B59" s="374"/>
      <c r="C59" s="374"/>
      <c r="D59" s="374"/>
      <c r="E59" s="374"/>
      <c r="F59" s="234"/>
      <c r="G59" s="121"/>
    </row>
    <row r="60" spans="1:9" ht="11.25" customHeight="1" x14ac:dyDescent="0.2">
      <c r="A60" s="378" t="s">
        <v>223</v>
      </c>
      <c r="B60" s="378"/>
      <c r="C60" s="378"/>
      <c r="D60" s="378"/>
      <c r="E60" s="378"/>
      <c r="F60" s="245"/>
      <c r="G60" s="121"/>
    </row>
    <row r="61" spans="1:9" ht="11.25" customHeight="1" x14ac:dyDescent="0.2">
      <c r="A61" s="378" t="s">
        <v>224</v>
      </c>
      <c r="B61" s="378"/>
      <c r="C61" s="378"/>
      <c r="D61" s="378"/>
      <c r="E61" s="378"/>
      <c r="F61" s="245"/>
      <c r="G61" s="121"/>
    </row>
    <row r="62" spans="1:9" ht="11.25" customHeight="1" x14ac:dyDescent="0.2">
      <c r="A62" s="378" t="s">
        <v>62</v>
      </c>
      <c r="B62" s="378"/>
      <c r="C62" s="378"/>
      <c r="D62" s="378"/>
      <c r="E62" s="378"/>
      <c r="F62" s="245"/>
      <c r="G62" s="121"/>
    </row>
    <row r="63" spans="1:9" ht="11.25" customHeight="1" x14ac:dyDescent="0.2">
      <c r="A63" s="352" t="s">
        <v>259</v>
      </c>
      <c r="B63" s="352"/>
      <c r="C63" s="352"/>
      <c r="D63" s="352"/>
      <c r="E63" s="352"/>
      <c r="F63" s="238"/>
      <c r="G63" s="122"/>
    </row>
    <row r="64" spans="1:9" hidden="1" x14ac:dyDescent="0.2">
      <c r="A64" s="67">
        <v>1</v>
      </c>
      <c r="B64" s="67">
        <v>-1</v>
      </c>
      <c r="C64" s="67">
        <v>0</v>
      </c>
    </row>
  </sheetData>
  <mergeCells count="17">
    <mergeCell ref="A1:E1"/>
    <mergeCell ref="A2:E2"/>
    <mergeCell ref="A3:E3"/>
    <mergeCell ref="G3:I3"/>
    <mergeCell ref="A4:A5"/>
    <mergeCell ref="C4:D4"/>
    <mergeCell ref="E4:E5"/>
    <mergeCell ref="G4:G5"/>
    <mergeCell ref="H4:I4"/>
    <mergeCell ref="A62:E62"/>
    <mergeCell ref="A63:E63"/>
    <mergeCell ref="A56:E56"/>
    <mergeCell ref="A57:E57"/>
    <mergeCell ref="A58:E58"/>
    <mergeCell ref="A59:E59"/>
    <mergeCell ref="A60:E60"/>
    <mergeCell ref="A61:E61"/>
  </mergeCells>
  <conditionalFormatting sqref="A64:C64 E7:F7 E9:F10 E12:F15 E40:F40 E42:F44 E46:F46 E51:F51 E53:F55 E17:F38 E48:F49">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colBreaks count="1" manualBreakCount="1">
    <brk id="6" max="1048575" man="1"/>
  </col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I64"/>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7" sqref="B7:B55"/>
    </sheetView>
  </sheetViews>
  <sheetFormatPr baseColWidth="10" defaultColWidth="11.42578125" defaultRowHeight="11.25" x14ac:dyDescent="0.2"/>
  <cols>
    <col min="1" max="1" width="36.140625" style="10" customWidth="1"/>
    <col min="2" max="4" width="9.42578125" style="10" customWidth="1"/>
    <col min="5" max="5" width="19.140625" style="10" customWidth="1"/>
    <col min="6" max="6" width="6.28515625" style="230" customWidth="1"/>
    <col min="7" max="9" width="11.42578125" style="10" customWidth="1"/>
    <col min="10" max="16384" width="11.42578125" style="10"/>
  </cols>
  <sheetData>
    <row r="1" spans="1:9" x14ac:dyDescent="0.2">
      <c r="A1" s="356" t="s">
        <v>109</v>
      </c>
      <c r="B1" s="356"/>
      <c r="C1" s="356"/>
      <c r="D1" s="356"/>
      <c r="E1" s="356"/>
      <c r="F1" s="241"/>
    </row>
    <row r="2" spans="1:9" ht="15" customHeight="1" x14ac:dyDescent="0.2">
      <c r="A2" s="356" t="s">
        <v>234</v>
      </c>
      <c r="B2" s="356"/>
      <c r="C2" s="356"/>
      <c r="D2" s="356"/>
      <c r="E2" s="356"/>
      <c r="F2" s="241"/>
    </row>
    <row r="3" spans="1:9" ht="12" thickBot="1" x14ac:dyDescent="0.25">
      <c r="A3" s="357" t="str">
        <f>+'C1 total'!A3</f>
        <v>II Trimestre 2022</v>
      </c>
      <c r="B3" s="357"/>
      <c r="C3" s="357"/>
      <c r="D3" s="357"/>
      <c r="E3" s="357"/>
      <c r="F3" s="241"/>
      <c r="G3" s="353" t="s">
        <v>229</v>
      </c>
      <c r="H3" s="353"/>
      <c r="I3" s="353"/>
    </row>
    <row r="4" spans="1:9" ht="12.75" customHeight="1" x14ac:dyDescent="0.2">
      <c r="A4" s="348" t="s">
        <v>116</v>
      </c>
      <c r="B4" s="3" t="str">
        <f>+'C1 total'!B4</f>
        <v>II 2022</v>
      </c>
      <c r="C4" s="347" t="s">
        <v>74</v>
      </c>
      <c r="D4" s="347"/>
      <c r="E4" s="360" t="s">
        <v>108</v>
      </c>
      <c r="F4" s="147"/>
      <c r="G4" s="354" t="s">
        <v>227</v>
      </c>
      <c r="H4" s="358" t="s">
        <v>75</v>
      </c>
      <c r="I4" s="359"/>
    </row>
    <row r="5" spans="1:9" ht="12" thickBot="1" x14ac:dyDescent="0.25">
      <c r="A5" s="349"/>
      <c r="B5" s="6" t="str">
        <f>+'C1 total'!B5</f>
        <v>Abr - Jun</v>
      </c>
      <c r="C5" s="6" t="s">
        <v>49</v>
      </c>
      <c r="D5" s="6" t="s">
        <v>48</v>
      </c>
      <c r="E5" s="361"/>
      <c r="F5" s="147"/>
      <c r="G5" s="355"/>
      <c r="H5" s="239" t="s">
        <v>76</v>
      </c>
      <c r="I5" s="239" t="s">
        <v>77</v>
      </c>
    </row>
    <row r="6" spans="1:9" x14ac:dyDescent="0.2">
      <c r="A6" s="70"/>
      <c r="B6" s="48"/>
    </row>
    <row r="7" spans="1:9" x14ac:dyDescent="0.2">
      <c r="A7" s="72" t="s">
        <v>1</v>
      </c>
      <c r="B7" s="108">
        <v>470153.89363399235</v>
      </c>
      <c r="C7" s="13">
        <f>B7-G7</f>
        <v>-163.23861175240017</v>
      </c>
      <c r="D7" s="109">
        <f>C7/G7*100</f>
        <v>-3.4708200182490184E-2</v>
      </c>
      <c r="E7" s="106">
        <f>IF(B7&lt;H7,-1,IF(B7&gt;I7,1,0))</f>
        <v>0</v>
      </c>
      <c r="F7" s="231"/>
      <c r="G7" s="190">
        <v>470317.13224574475</v>
      </c>
      <c r="H7" s="202">
        <v>427558.45477350237</v>
      </c>
      <c r="I7" s="202">
        <v>513075.80971798633</v>
      </c>
    </row>
    <row r="8" spans="1:9" x14ac:dyDescent="0.2">
      <c r="A8" s="74"/>
      <c r="B8" s="110"/>
      <c r="C8" s="94"/>
      <c r="D8" s="95"/>
      <c r="E8" s="107"/>
      <c r="F8" s="232"/>
      <c r="G8" s="41" t="s">
        <v>242</v>
      </c>
      <c r="H8" s="212"/>
      <c r="I8" s="212"/>
    </row>
    <row r="9" spans="1:9" x14ac:dyDescent="0.2">
      <c r="A9" s="76" t="s">
        <v>2</v>
      </c>
      <c r="B9" s="111">
        <v>306786.36660373688</v>
      </c>
      <c r="C9" s="24">
        <f t="shared" ref="C9:C10" si="0">B9-G9</f>
        <v>29534.857767165289</v>
      </c>
      <c r="D9" s="95">
        <f t="shared" ref="D9:D10" si="1">C9/G9*100</f>
        <v>10.652731121681605</v>
      </c>
      <c r="E9" s="107">
        <f>IF(B9&lt;H9,-1,IF(B9&gt;I9,1,0))</f>
        <v>0</v>
      </c>
      <c r="F9" s="232"/>
      <c r="G9" s="190">
        <v>277251.50883657159</v>
      </c>
      <c r="H9" s="204">
        <v>239886.17827714275</v>
      </c>
      <c r="I9" s="204">
        <v>314616.83939600067</v>
      </c>
    </row>
    <row r="10" spans="1:9" x14ac:dyDescent="0.2">
      <c r="A10" s="78" t="s">
        <v>56</v>
      </c>
      <c r="B10" s="110">
        <v>306786.36660373688</v>
      </c>
      <c r="C10" s="26">
        <f t="shared" si="0"/>
        <v>29534.857767165289</v>
      </c>
      <c r="D10" s="95">
        <f t="shared" si="1"/>
        <v>10.652731121681605</v>
      </c>
      <c r="E10" s="107">
        <f>IF(B10&lt;H10,-1,IF(B10&gt;I10,1,0))</f>
        <v>0</v>
      </c>
      <c r="F10" s="232"/>
      <c r="G10" s="41">
        <v>277251.50883657159</v>
      </c>
      <c r="H10" s="205">
        <v>239886.17827714275</v>
      </c>
      <c r="I10" s="205">
        <v>314616.83939600067</v>
      </c>
    </row>
    <row r="11" spans="1:9" x14ac:dyDescent="0.2">
      <c r="A11" s="78"/>
      <c r="B11" s="110"/>
      <c r="C11" s="112"/>
      <c r="D11" s="95"/>
      <c r="E11" s="107"/>
      <c r="F11" s="232"/>
      <c r="G11" s="41" t="s">
        <v>242</v>
      </c>
      <c r="H11" s="212"/>
      <c r="I11" s="212"/>
    </row>
    <row r="12" spans="1:9" x14ac:dyDescent="0.2">
      <c r="A12" s="76" t="s">
        <v>3</v>
      </c>
      <c r="B12" s="111">
        <v>412034.08936838427</v>
      </c>
      <c r="C12" s="24">
        <f>B12-G12</f>
        <v>70007.832687570364</v>
      </c>
      <c r="D12" s="95">
        <f t="shared" ref="D12:D15" si="2">C12/G12*100</f>
        <v>20.468555065613909</v>
      </c>
      <c r="E12" s="107">
        <f>IF(B12&lt;H12,-1,IF(B12&gt;I12,1,0))</f>
        <v>0</v>
      </c>
      <c r="F12" s="232"/>
      <c r="G12" s="190">
        <v>342026.25668081391</v>
      </c>
      <c r="H12" s="204">
        <v>259305.88953906606</v>
      </c>
      <c r="I12" s="204">
        <v>424746.62382256164</v>
      </c>
    </row>
    <row r="13" spans="1:9" x14ac:dyDescent="0.2">
      <c r="A13" s="78" t="s">
        <v>4</v>
      </c>
      <c r="B13" s="110">
        <v>397568.91449336486</v>
      </c>
      <c r="C13" s="26">
        <f>B13-G13</f>
        <v>75849.460465195007</v>
      </c>
      <c r="D13" s="95">
        <f t="shared" si="2"/>
        <v>23.576274146776839</v>
      </c>
      <c r="E13" s="107">
        <f>IF(B13&lt;H13,-1,IF(B13&gt;I13,1,0))</f>
        <v>0</v>
      </c>
      <c r="F13" s="232"/>
      <c r="G13" s="41">
        <v>321719.45402816986</v>
      </c>
      <c r="H13" s="205">
        <v>232988.83838608229</v>
      </c>
      <c r="I13" s="205">
        <v>410450.06967025751</v>
      </c>
    </row>
    <row r="14" spans="1:9" x14ac:dyDescent="0.2">
      <c r="A14" s="78" t="s">
        <v>5</v>
      </c>
      <c r="B14" s="110">
        <v>501722.94843863469</v>
      </c>
      <c r="C14" s="26">
        <f t="shared" ref="C14:C15" si="3">B14-G14</f>
        <v>-80959.870944625174</v>
      </c>
      <c r="D14" s="95">
        <f t="shared" si="2"/>
        <v>-13.894329513665271</v>
      </c>
      <c r="E14" s="107">
        <f>IF(B14&lt;H14,-1,IF(B14&gt;I14,1,0))</f>
        <v>0</v>
      </c>
      <c r="F14" s="232"/>
      <c r="G14" s="41">
        <v>582682.81938325986</v>
      </c>
      <c r="H14" s="205">
        <v>475515.75010759092</v>
      </c>
      <c r="I14" s="205">
        <v>689849.8886589288</v>
      </c>
    </row>
    <row r="15" spans="1:9" ht="12.75" x14ac:dyDescent="0.2">
      <c r="A15" s="78" t="s">
        <v>127</v>
      </c>
      <c r="B15" s="110">
        <v>660037.50322372653</v>
      </c>
      <c r="C15" s="26">
        <f t="shared" si="3"/>
        <v>84573.396662423853</v>
      </c>
      <c r="D15" s="95">
        <f t="shared" si="2"/>
        <v>14.696554606645041</v>
      </c>
      <c r="E15" s="107">
        <f>IF(B15&lt;H15,-1,IF(B15&gt;I15,1,0))</f>
        <v>0</v>
      </c>
      <c r="F15" s="232"/>
      <c r="G15" s="41">
        <v>575464.10656130267</v>
      </c>
      <c r="H15" s="205">
        <v>417473.46807231056</v>
      </c>
      <c r="I15" s="205">
        <v>733454.74505029479</v>
      </c>
    </row>
    <row r="16" spans="1:9" s="237" customFormat="1" x14ac:dyDescent="0.2">
      <c r="A16" s="78"/>
      <c r="B16" s="110"/>
      <c r="C16" s="112"/>
      <c r="D16" s="126"/>
      <c r="E16" s="127"/>
      <c r="F16" s="233"/>
      <c r="G16" s="87" t="s">
        <v>242</v>
      </c>
      <c r="H16" s="217"/>
      <c r="I16" s="217"/>
    </row>
    <row r="17" spans="1:9" s="237" customFormat="1" x14ac:dyDescent="0.2">
      <c r="A17" s="76" t="s">
        <v>50</v>
      </c>
      <c r="B17" s="111">
        <v>484209.81084592809</v>
      </c>
      <c r="C17" s="24">
        <f t="shared" ref="C17:C26" si="4">B17-G17</f>
        <v>-3662.1845339486026</v>
      </c>
      <c r="D17" s="126">
        <f t="shared" ref="D17:D26" si="5">C17/G17*100</f>
        <v>-0.75064454787921964</v>
      </c>
      <c r="E17" s="127">
        <f t="shared" ref="E17:E38" si="6">IF(B17&lt;H17,-1,IF(B17&gt;I17,1,0))</f>
        <v>0</v>
      </c>
      <c r="F17" s="233"/>
      <c r="G17" s="211">
        <v>487871.99537987669</v>
      </c>
      <c r="H17" s="204">
        <v>438840.08685081778</v>
      </c>
      <c r="I17" s="204">
        <v>536903.90390893491</v>
      </c>
    </row>
    <row r="18" spans="1:9" s="237" customFormat="1" x14ac:dyDescent="0.2">
      <c r="A18" s="78" t="s">
        <v>66</v>
      </c>
      <c r="B18" s="110">
        <v>322768.47056139179</v>
      </c>
      <c r="C18" s="26">
        <f t="shared" si="4"/>
        <v>59383.606548556127</v>
      </c>
      <c r="D18" s="126">
        <f t="shared" si="5"/>
        <v>22.546324661109669</v>
      </c>
      <c r="E18" s="127">
        <f t="shared" si="6"/>
        <v>1</v>
      </c>
      <c r="F18" s="233"/>
      <c r="G18" s="87">
        <v>263384.86401283566</v>
      </c>
      <c r="H18" s="205">
        <v>229724.59905440229</v>
      </c>
      <c r="I18" s="205">
        <v>297045.12897126947</v>
      </c>
    </row>
    <row r="19" spans="1:9" s="237" customFormat="1" x14ac:dyDescent="0.2">
      <c r="A19" s="78" t="s">
        <v>6</v>
      </c>
      <c r="B19" s="110">
        <v>583206.94081404933</v>
      </c>
      <c r="C19" s="26">
        <f t="shared" si="4"/>
        <v>-784803.31863413833</v>
      </c>
      <c r="D19" s="126">
        <f t="shared" si="5"/>
        <v>-57.368233404236555</v>
      </c>
      <c r="E19" s="127">
        <f>IF(B19&lt;H19,-1,IF(B19&gt;I19,1,0))</f>
        <v>0</v>
      </c>
      <c r="F19" s="233"/>
      <c r="G19" s="87">
        <v>1368010.2594481877</v>
      </c>
      <c r="H19" s="205">
        <v>0</v>
      </c>
      <c r="I19" s="205">
        <v>2965417.3979319795</v>
      </c>
    </row>
    <row r="20" spans="1:9" s="237" customFormat="1" x14ac:dyDescent="0.2">
      <c r="A20" s="78" t="s">
        <v>67</v>
      </c>
      <c r="B20" s="110">
        <v>267897.86362493847</v>
      </c>
      <c r="C20" s="26">
        <f t="shared" si="4"/>
        <v>15914.240710285027</v>
      </c>
      <c r="D20" s="126">
        <f t="shared" si="5"/>
        <v>6.315585325033271</v>
      </c>
      <c r="E20" s="127">
        <f t="shared" si="6"/>
        <v>0</v>
      </c>
      <c r="F20" s="233"/>
      <c r="G20" s="87">
        <v>251983.62291465345</v>
      </c>
      <c r="H20" s="205">
        <v>165664.6979005271</v>
      </c>
      <c r="I20" s="205">
        <v>338302.5479287802</v>
      </c>
    </row>
    <row r="21" spans="1:9" s="237" customFormat="1" x14ac:dyDescent="0.2">
      <c r="A21" s="78" t="s">
        <v>68</v>
      </c>
      <c r="B21" s="110">
        <v>1030208.4028060484</v>
      </c>
      <c r="C21" s="26">
        <f t="shared" si="4"/>
        <v>283947.90734342276</v>
      </c>
      <c r="D21" s="126">
        <f t="shared" si="5"/>
        <v>38.049435695694477</v>
      </c>
      <c r="E21" s="127">
        <f t="shared" si="6"/>
        <v>1</v>
      </c>
      <c r="F21" s="233"/>
      <c r="G21" s="87">
        <v>746260.49546262564</v>
      </c>
      <c r="H21" s="205">
        <v>550124.61931751715</v>
      </c>
      <c r="I21" s="205">
        <v>942396.37160773505</v>
      </c>
    </row>
    <row r="22" spans="1:9" s="237" customFormat="1" ht="22.5" x14ac:dyDescent="0.2">
      <c r="A22" s="78" t="s">
        <v>58</v>
      </c>
      <c r="B22" s="110">
        <v>522692.63626507495</v>
      </c>
      <c r="C22" s="26">
        <f t="shared" si="4"/>
        <v>10252.243432952906</v>
      </c>
      <c r="D22" s="126">
        <f t="shared" si="5"/>
        <v>2.000670434329245</v>
      </c>
      <c r="E22" s="127">
        <f t="shared" si="6"/>
        <v>0</v>
      </c>
      <c r="F22" s="233"/>
      <c r="G22" s="227">
        <v>512440.39283212204</v>
      </c>
      <c r="H22" s="205">
        <v>424561.12017024803</v>
      </c>
      <c r="I22" s="205">
        <v>600319.6654939967</v>
      </c>
    </row>
    <row r="23" spans="1:9" s="237" customFormat="1" x14ac:dyDescent="0.2">
      <c r="A23" s="78" t="s">
        <v>57</v>
      </c>
      <c r="B23" s="110">
        <v>1015665.73202595</v>
      </c>
      <c r="C23" s="26">
        <f t="shared" si="4"/>
        <v>51058.32114582567</v>
      </c>
      <c r="D23" s="126">
        <f t="shared" si="5"/>
        <v>5.2931711460975794</v>
      </c>
      <c r="E23" s="127">
        <f t="shared" si="6"/>
        <v>0</v>
      </c>
      <c r="F23" s="233"/>
      <c r="G23" s="87">
        <v>964607.41088012431</v>
      </c>
      <c r="H23" s="205">
        <v>782914.04641125025</v>
      </c>
      <c r="I23" s="205">
        <v>1146300.7753489981</v>
      </c>
    </row>
    <row r="24" spans="1:9" s="237" customFormat="1" x14ac:dyDescent="0.2">
      <c r="A24" s="78" t="s">
        <v>38</v>
      </c>
      <c r="B24" s="110">
        <v>841090.89990283479</v>
      </c>
      <c r="C24" s="26">
        <f t="shared" si="4"/>
        <v>-16202.467706272029</v>
      </c>
      <c r="D24" s="126">
        <f t="shared" si="5"/>
        <v>-1.8899560312077135</v>
      </c>
      <c r="E24" s="127">
        <f t="shared" si="6"/>
        <v>0</v>
      </c>
      <c r="F24" s="233"/>
      <c r="G24" s="87">
        <v>857293.36760910682</v>
      </c>
      <c r="H24" s="205">
        <v>716708.29038974561</v>
      </c>
      <c r="I24" s="205">
        <v>997878.44482847035</v>
      </c>
    </row>
    <row r="25" spans="1:9" s="237" customFormat="1" ht="12.75" x14ac:dyDescent="0.2">
      <c r="A25" s="78" t="s">
        <v>128</v>
      </c>
      <c r="B25" s="110">
        <v>269607.53633025911</v>
      </c>
      <c r="C25" s="26">
        <f t="shared" si="4"/>
        <v>-65392.373386975378</v>
      </c>
      <c r="D25" s="126">
        <f t="shared" si="5"/>
        <v>-19.520116719485546</v>
      </c>
      <c r="E25" s="127">
        <f t="shared" si="6"/>
        <v>0</v>
      </c>
      <c r="F25" s="233"/>
      <c r="G25" s="87">
        <v>334999.90971723449</v>
      </c>
      <c r="H25" s="205">
        <v>236719.42711641351</v>
      </c>
      <c r="I25" s="205">
        <v>433280.39231805538</v>
      </c>
    </row>
    <row r="26" spans="1:9" x14ac:dyDescent="0.2">
      <c r="A26" s="78" t="s">
        <v>59</v>
      </c>
      <c r="B26" s="110">
        <v>184177.28456570779</v>
      </c>
      <c r="C26" s="26">
        <f t="shared" si="4"/>
        <v>19771.694687164621</v>
      </c>
      <c r="D26" s="95">
        <f t="shared" si="5"/>
        <v>12.0261693667297</v>
      </c>
      <c r="E26" s="107">
        <f t="shared" si="6"/>
        <v>0</v>
      </c>
      <c r="F26" s="232"/>
      <c r="G26" s="41">
        <v>164405.58987854316</v>
      </c>
      <c r="H26" s="205">
        <v>140996.40409317665</v>
      </c>
      <c r="I26" s="205">
        <v>187814.77566390991</v>
      </c>
    </row>
    <row r="27" spans="1:9" x14ac:dyDescent="0.2">
      <c r="A27" s="78"/>
      <c r="B27" s="110"/>
      <c r="C27" s="113"/>
      <c r="D27" s="95"/>
      <c r="E27" s="107"/>
      <c r="F27" s="232"/>
      <c r="G27" s="41"/>
      <c r="H27" s="212"/>
      <c r="I27" s="212"/>
    </row>
    <row r="28" spans="1:9" x14ac:dyDescent="0.2">
      <c r="A28" s="72" t="s">
        <v>215</v>
      </c>
      <c r="B28" s="108">
        <v>470153.89363399235</v>
      </c>
      <c r="C28" s="13">
        <f>B28-G28</f>
        <v>-163.23861175240017</v>
      </c>
      <c r="D28" s="109">
        <f>C28/G28*100</f>
        <v>-3.4708200182490184E-2</v>
      </c>
      <c r="E28" s="106">
        <f t="shared" si="6"/>
        <v>0</v>
      </c>
      <c r="F28" s="231"/>
      <c r="G28" s="190">
        <v>470317.13224574475</v>
      </c>
      <c r="H28" s="204">
        <v>427558.45477350237</v>
      </c>
      <c r="I28" s="204">
        <v>513075.80971798633</v>
      </c>
    </row>
    <row r="29" spans="1:9" x14ac:dyDescent="0.2">
      <c r="A29" s="78"/>
      <c r="B29" s="110"/>
      <c r="C29" s="113"/>
      <c r="D29" s="95"/>
      <c r="E29" s="107"/>
      <c r="F29" s="232"/>
      <c r="G29" s="41"/>
      <c r="H29" s="205"/>
      <c r="I29" s="205"/>
    </row>
    <row r="30" spans="1:9" ht="12.75" x14ac:dyDescent="0.2">
      <c r="A30" s="169" t="s">
        <v>219</v>
      </c>
      <c r="B30" s="110">
        <v>2061540.16900179</v>
      </c>
      <c r="C30" s="26">
        <f t="shared" ref="C30:C38" si="7">B30-G30</f>
        <v>212385.56619381881</v>
      </c>
      <c r="D30" s="95">
        <f t="shared" ref="D30:D38" si="8">C30/G30*100</f>
        <v>11.485549443583999</v>
      </c>
      <c r="E30" s="107">
        <f t="shared" si="6"/>
        <v>1</v>
      </c>
      <c r="F30" s="232"/>
      <c r="G30" s="41">
        <v>1849154.6028079712</v>
      </c>
      <c r="H30" s="205">
        <v>1643110.606310104</v>
      </c>
      <c r="I30" s="205">
        <v>2055198.5993058379</v>
      </c>
    </row>
    <row r="31" spans="1:9" x14ac:dyDescent="0.2">
      <c r="A31" s="84" t="s">
        <v>204</v>
      </c>
      <c r="B31" s="110">
        <v>1097310.8379344302</v>
      </c>
      <c r="C31" s="26">
        <f t="shared" si="7"/>
        <v>-62028.322805038188</v>
      </c>
      <c r="D31" s="95">
        <f t="shared" si="8"/>
        <v>-5.3503172242947681</v>
      </c>
      <c r="E31" s="107">
        <f t="shared" si="6"/>
        <v>0</v>
      </c>
      <c r="F31" s="232"/>
      <c r="G31" s="41">
        <v>1159339.1607394684</v>
      </c>
      <c r="H31" s="205">
        <v>973260.92092507333</v>
      </c>
      <c r="I31" s="205">
        <v>1345417.4005538616</v>
      </c>
    </row>
    <row r="32" spans="1:9" x14ac:dyDescent="0.2">
      <c r="A32" s="84" t="s">
        <v>205</v>
      </c>
      <c r="B32" s="110">
        <v>693116.4429547441</v>
      </c>
      <c r="C32" s="26">
        <f t="shared" si="7"/>
        <v>16724.516973093152</v>
      </c>
      <c r="D32" s="95">
        <f t="shared" si="8"/>
        <v>2.4726074233989084</v>
      </c>
      <c r="E32" s="107">
        <f t="shared" si="6"/>
        <v>0</v>
      </c>
      <c r="F32" s="232"/>
      <c r="G32" s="41">
        <v>676391.92598165094</v>
      </c>
      <c r="H32" s="205">
        <v>562717.20589090395</v>
      </c>
      <c r="I32" s="205">
        <v>790066.6460723991</v>
      </c>
    </row>
    <row r="33" spans="1:9" x14ac:dyDescent="0.2">
      <c r="A33" s="84" t="s">
        <v>206</v>
      </c>
      <c r="B33" s="110">
        <v>459997.35293014621</v>
      </c>
      <c r="C33" s="26">
        <f t="shared" si="7"/>
        <v>29111.570325983572</v>
      </c>
      <c r="D33" s="95">
        <f t="shared" si="8"/>
        <v>6.7562151041607237</v>
      </c>
      <c r="E33" s="107">
        <f t="shared" si="6"/>
        <v>0</v>
      </c>
      <c r="F33" s="232"/>
      <c r="G33" s="41">
        <v>430885.78260416264</v>
      </c>
      <c r="H33" s="205">
        <v>391087.4122963117</v>
      </c>
      <c r="I33" s="205">
        <v>470684.15291201381</v>
      </c>
    </row>
    <row r="34" spans="1:9" ht="22.5" x14ac:dyDescent="0.2">
      <c r="A34" s="84" t="s">
        <v>207</v>
      </c>
      <c r="B34" s="110">
        <v>246310.77360308485</v>
      </c>
      <c r="C34" s="26">
        <f t="shared" si="7"/>
        <v>23825.39896683587</v>
      </c>
      <c r="D34" s="95">
        <f t="shared" si="8"/>
        <v>10.708748386624988</v>
      </c>
      <c r="E34" s="107">
        <f t="shared" si="6"/>
        <v>1</v>
      </c>
      <c r="F34" s="232"/>
      <c r="G34" s="228">
        <v>222485.37463624898</v>
      </c>
      <c r="H34" s="205">
        <v>204691.35811365806</v>
      </c>
      <c r="I34" s="205">
        <v>240279.39115883978</v>
      </c>
    </row>
    <row r="35" spans="1:9" ht="22.5" x14ac:dyDescent="0.2">
      <c r="A35" s="84" t="s">
        <v>208</v>
      </c>
      <c r="B35" s="110">
        <v>188253.8732140639</v>
      </c>
      <c r="C35" s="26">
        <f t="shared" si="7"/>
        <v>71311.994905262647</v>
      </c>
      <c r="D35" s="95">
        <f t="shared" si="8"/>
        <v>60.980716178470665</v>
      </c>
      <c r="E35" s="107">
        <f t="shared" si="6"/>
        <v>1</v>
      </c>
      <c r="F35" s="232"/>
      <c r="G35" s="228">
        <v>116941.87830880126</v>
      </c>
      <c r="H35" s="205">
        <v>86814.944863102079</v>
      </c>
      <c r="I35" s="205">
        <v>147068.81175450046</v>
      </c>
    </row>
    <row r="36" spans="1:9" ht="22.5" x14ac:dyDescent="0.2">
      <c r="A36" s="84" t="s">
        <v>209</v>
      </c>
      <c r="B36" s="110">
        <v>117005.07694573938</v>
      </c>
      <c r="C36" s="26">
        <f t="shared" si="7"/>
        <v>33464.966509592763</v>
      </c>
      <c r="D36" s="95">
        <f t="shared" si="8"/>
        <v>40.058561492052988</v>
      </c>
      <c r="E36" s="107">
        <f t="shared" si="6"/>
        <v>1</v>
      </c>
      <c r="F36" s="232"/>
      <c r="G36" s="228">
        <v>83540.110436146613</v>
      </c>
      <c r="H36" s="205">
        <v>58548.830523317985</v>
      </c>
      <c r="I36" s="205">
        <v>108531.39034897512</v>
      </c>
    </row>
    <row r="37" spans="1:9" ht="22.5" x14ac:dyDescent="0.2">
      <c r="A37" s="84" t="s">
        <v>210</v>
      </c>
      <c r="B37" s="110">
        <v>356179.74447676697</v>
      </c>
      <c r="C37" s="26">
        <f t="shared" si="7"/>
        <v>8544.3115739378845</v>
      </c>
      <c r="D37" s="95">
        <f t="shared" si="8"/>
        <v>2.4578367925821265</v>
      </c>
      <c r="E37" s="107">
        <f t="shared" si="6"/>
        <v>0</v>
      </c>
      <c r="F37" s="232"/>
      <c r="G37" s="228">
        <v>347635.43290282908</v>
      </c>
      <c r="H37" s="205">
        <v>319079.29419862566</v>
      </c>
      <c r="I37" s="205">
        <v>376191.57160703238</v>
      </c>
    </row>
    <row r="38" spans="1:9" x14ac:dyDescent="0.2">
      <c r="A38" s="169" t="s">
        <v>211</v>
      </c>
      <c r="B38" s="110">
        <v>237129.50144739574</v>
      </c>
      <c r="C38" s="26">
        <f t="shared" si="7"/>
        <v>12458.93300417217</v>
      </c>
      <c r="D38" s="95">
        <f t="shared" si="8"/>
        <v>5.5454228341976455</v>
      </c>
      <c r="E38" s="107">
        <f t="shared" si="6"/>
        <v>0</v>
      </c>
      <c r="F38" s="232"/>
      <c r="G38" s="41">
        <v>224670.56844322357</v>
      </c>
      <c r="H38" s="205">
        <v>204891.77456861566</v>
      </c>
      <c r="I38" s="205">
        <v>244449.36231783096</v>
      </c>
    </row>
    <row r="39" spans="1:9" x14ac:dyDescent="0.2">
      <c r="A39" s="78"/>
      <c r="B39" s="110"/>
      <c r="C39" s="113"/>
      <c r="D39" s="95"/>
      <c r="E39" s="107"/>
      <c r="F39" s="232"/>
      <c r="G39" s="41"/>
      <c r="H39" s="205"/>
      <c r="I39" s="205"/>
    </row>
    <row r="40" spans="1:9" x14ac:dyDescent="0.2">
      <c r="A40" s="72" t="s">
        <v>212</v>
      </c>
      <c r="B40" s="108">
        <v>470153.89363399235</v>
      </c>
      <c r="C40" s="13">
        <f>B40-G40</f>
        <v>-163.23861175240017</v>
      </c>
      <c r="D40" s="109">
        <f>C40/G40*100</f>
        <v>-3.4708200182490184E-2</v>
      </c>
      <c r="E40" s="106">
        <f>IF(B40&lt;H40,-1,IF(B40&gt;I40,1,0))</f>
        <v>0</v>
      </c>
      <c r="F40" s="231"/>
      <c r="G40" s="190">
        <v>470317.13224574475</v>
      </c>
      <c r="H40" s="202">
        <v>427558.45477350237</v>
      </c>
      <c r="I40" s="202">
        <v>513075.80971798633</v>
      </c>
    </row>
    <row r="41" spans="1:9" x14ac:dyDescent="0.2">
      <c r="A41" s="74"/>
      <c r="B41" s="110"/>
      <c r="C41" s="112"/>
      <c r="D41" s="95"/>
      <c r="E41" s="107"/>
      <c r="F41" s="232"/>
      <c r="G41" s="41" t="s">
        <v>242</v>
      </c>
      <c r="H41" s="212"/>
      <c r="I41" s="212"/>
    </row>
    <row r="42" spans="1:9" ht="12.75" x14ac:dyDescent="0.2">
      <c r="A42" s="84" t="s">
        <v>220</v>
      </c>
      <c r="B42" s="110">
        <v>961612.82881799107</v>
      </c>
      <c r="C42" s="26">
        <f t="shared" ref="C42:C44" si="9">B42-G42</f>
        <v>-21048.710587159265</v>
      </c>
      <c r="D42" s="95">
        <f t="shared" ref="D42:D44" si="10">C42/G42*100</f>
        <v>-2.1420102184828571</v>
      </c>
      <c r="E42" s="107">
        <f>IF(B42&lt;H42,-1,IF(B42&gt;I42,1,0))</f>
        <v>0</v>
      </c>
      <c r="F42" s="232"/>
      <c r="G42" s="41">
        <v>982661.53940515034</v>
      </c>
      <c r="H42" s="205">
        <v>868141.73899964977</v>
      </c>
      <c r="I42" s="205">
        <v>1097181.339810651</v>
      </c>
    </row>
    <row r="43" spans="1:9" ht="12.75" x14ac:dyDescent="0.2">
      <c r="A43" s="84" t="s">
        <v>221</v>
      </c>
      <c r="B43" s="110">
        <v>272238.53767229122</v>
      </c>
      <c r="C43" s="26">
        <f t="shared" si="9"/>
        <v>30663.387291456544</v>
      </c>
      <c r="D43" s="95">
        <f t="shared" si="10"/>
        <v>12.693104917089693</v>
      </c>
      <c r="E43" s="107">
        <f>IF(B43&lt;H43,-1,IF(B43&gt;I43,1,0))</f>
        <v>1</v>
      </c>
      <c r="F43" s="232"/>
      <c r="G43" s="41">
        <v>241575.15038083468</v>
      </c>
      <c r="H43" s="205">
        <v>225784.36468055431</v>
      </c>
      <c r="I43" s="205">
        <v>257365.93608111487</v>
      </c>
    </row>
    <row r="44" spans="1:9" x14ac:dyDescent="0.2">
      <c r="A44" s="84" t="s">
        <v>12</v>
      </c>
      <c r="B44" s="110">
        <v>237129.50144739574</v>
      </c>
      <c r="C44" s="26">
        <f t="shared" si="9"/>
        <v>12458.93300417217</v>
      </c>
      <c r="D44" s="95">
        <f t="shared" si="10"/>
        <v>5.5454228341976455</v>
      </c>
      <c r="E44" s="107">
        <f>IF(B44&lt;H44,-1,IF(B44&gt;I44,1,0))</f>
        <v>0</v>
      </c>
      <c r="F44" s="232"/>
      <c r="G44" s="41">
        <v>224670.56844322357</v>
      </c>
      <c r="H44" s="205">
        <v>204891.77456861566</v>
      </c>
      <c r="I44" s="205">
        <v>244449.36231783096</v>
      </c>
    </row>
    <row r="45" spans="1:9" x14ac:dyDescent="0.2">
      <c r="A45" s="78"/>
      <c r="B45" s="110"/>
      <c r="C45" s="112"/>
      <c r="D45" s="95"/>
      <c r="E45" s="107"/>
      <c r="F45" s="232"/>
      <c r="G45" s="41"/>
      <c r="H45" s="212"/>
      <c r="I45" s="212"/>
    </row>
    <row r="46" spans="1:9" x14ac:dyDescent="0.2">
      <c r="A46" s="114" t="s">
        <v>213</v>
      </c>
      <c r="B46" s="108">
        <v>470153.89363399235</v>
      </c>
      <c r="C46" s="13">
        <f>B46-G46</f>
        <v>-163.23861175240017</v>
      </c>
      <c r="D46" s="109">
        <f>C46/G46*100</f>
        <v>-3.4708200182490184E-2</v>
      </c>
      <c r="E46" s="106">
        <f>IF(B46&lt;H46,-1,IF(B46&gt;I46,1,0))</f>
        <v>0</v>
      </c>
      <c r="F46" s="231"/>
      <c r="G46" s="190">
        <v>470317.13224574475</v>
      </c>
      <c r="H46" s="202">
        <v>427558.45477350237</v>
      </c>
      <c r="I46" s="202">
        <v>513075.80971798633</v>
      </c>
    </row>
    <row r="47" spans="1:9" x14ac:dyDescent="0.2">
      <c r="A47" s="115"/>
      <c r="B47" s="110"/>
      <c r="C47" s="112"/>
      <c r="D47" s="95"/>
      <c r="E47" s="107"/>
      <c r="F47" s="232"/>
      <c r="G47" s="41" t="s">
        <v>242</v>
      </c>
      <c r="H47" s="212"/>
      <c r="I47" s="212"/>
    </row>
    <row r="48" spans="1:9" x14ac:dyDescent="0.2">
      <c r="A48" s="116" t="s">
        <v>8</v>
      </c>
      <c r="B48" s="110">
        <v>997910.5461646145</v>
      </c>
      <c r="C48" s="26">
        <f t="shared" ref="C48:C49" si="11">B48-G48</f>
        <v>10072.458171585575</v>
      </c>
      <c r="D48" s="95">
        <f t="shared" ref="D48:D49" si="12">C48/G48*100</f>
        <v>1.01964667024022</v>
      </c>
      <c r="E48" s="107">
        <f>IF(B48&lt;H48,-1,IF(B48&gt;I48,1,0))</f>
        <v>0</v>
      </c>
      <c r="F48" s="232"/>
      <c r="G48" s="41">
        <v>987838.08799302892</v>
      </c>
      <c r="H48" s="205">
        <v>861997.46944099641</v>
      </c>
      <c r="I48" s="205">
        <v>1113678.706545061</v>
      </c>
    </row>
    <row r="49" spans="1:9" x14ac:dyDescent="0.2">
      <c r="A49" s="116" t="s">
        <v>9</v>
      </c>
      <c r="B49" s="110">
        <v>341696.68143798271</v>
      </c>
      <c r="C49" s="26">
        <f t="shared" si="11"/>
        <v>8582.5572160739684</v>
      </c>
      <c r="D49" s="95">
        <f t="shared" si="12"/>
        <v>2.5764615163410407</v>
      </c>
      <c r="E49" s="107">
        <f>IF(B49&lt;H49,-1,IF(B49&gt;I49,1,0))</f>
        <v>0</v>
      </c>
      <c r="F49" s="232"/>
      <c r="G49" s="41">
        <v>333114.12422190874</v>
      </c>
      <c r="H49" s="205">
        <v>292702.06395589182</v>
      </c>
      <c r="I49" s="205">
        <v>373526.18448792555</v>
      </c>
    </row>
    <row r="50" spans="1:9" x14ac:dyDescent="0.2">
      <c r="A50" s="117"/>
      <c r="B50" s="110"/>
      <c r="C50" s="118"/>
      <c r="D50" s="95"/>
      <c r="E50" s="107"/>
      <c r="F50" s="232"/>
      <c r="G50" s="41"/>
      <c r="H50" s="212"/>
      <c r="I50" s="212"/>
    </row>
    <row r="51" spans="1:9" x14ac:dyDescent="0.2">
      <c r="A51" s="114" t="s">
        <v>214</v>
      </c>
      <c r="B51" s="108">
        <v>470153.89363399235</v>
      </c>
      <c r="C51" s="13">
        <f>B51-G51</f>
        <v>-163.23861175240017</v>
      </c>
      <c r="D51" s="109">
        <f>C51/G51*100</f>
        <v>-3.4708200182490184E-2</v>
      </c>
      <c r="E51" s="106">
        <f>IF(B51&lt;H51,-1,IF(B51&gt;I51,1,0))</f>
        <v>0</v>
      </c>
      <c r="F51" s="231"/>
      <c r="G51" s="190">
        <v>470317.13224574475</v>
      </c>
      <c r="H51" s="202">
        <v>427558.45477350237</v>
      </c>
      <c r="I51" s="202">
        <v>513075.80971798633</v>
      </c>
    </row>
    <row r="52" spans="1:9" x14ac:dyDescent="0.2">
      <c r="A52" s="115"/>
      <c r="B52" s="110"/>
      <c r="C52" s="112"/>
      <c r="D52" s="95"/>
      <c r="E52" s="107"/>
      <c r="F52" s="232"/>
      <c r="G52" s="41"/>
      <c r="H52" s="212"/>
      <c r="I52" s="212"/>
    </row>
    <row r="53" spans="1:9" x14ac:dyDescent="0.2">
      <c r="A53" s="116" t="s">
        <v>13</v>
      </c>
      <c r="B53" s="110">
        <v>549795.41013535217</v>
      </c>
      <c r="C53" s="26">
        <f t="shared" ref="C53:C55" si="13">B53-G53</f>
        <v>821.71865366387647</v>
      </c>
      <c r="D53" s="95">
        <f t="shared" ref="D53:D55" si="14">C53/G53*100</f>
        <v>0.14968270181509891</v>
      </c>
      <c r="E53" s="107">
        <f>IF(B53&lt;H53,-1,IF(B53&gt;I53,1,0))</f>
        <v>0</v>
      </c>
      <c r="F53" s="232"/>
      <c r="G53" s="41">
        <v>548973.69148168829</v>
      </c>
      <c r="H53" s="205">
        <v>496252.2986153505</v>
      </c>
      <c r="I53" s="205">
        <v>601695.08434802631</v>
      </c>
    </row>
    <row r="54" spans="1:9" x14ac:dyDescent="0.2">
      <c r="A54" s="116" t="s">
        <v>11</v>
      </c>
      <c r="B54" s="110">
        <v>191834.33094187608</v>
      </c>
      <c r="C54" s="26">
        <f t="shared" si="13"/>
        <v>38236.211330348742</v>
      </c>
      <c r="D54" s="95">
        <f t="shared" si="14"/>
        <v>24.893671502655014</v>
      </c>
      <c r="E54" s="107">
        <f>IF(B54&lt;H54,-1,IF(B54&gt;I54,1,0))</f>
        <v>1</v>
      </c>
      <c r="F54" s="232"/>
      <c r="G54" s="41">
        <v>153598.11961152733</v>
      </c>
      <c r="H54" s="205">
        <v>121697.77724432202</v>
      </c>
      <c r="I54" s="205">
        <v>185498.46197873275</v>
      </c>
    </row>
    <row r="55" spans="1:9" ht="12" thickBot="1" x14ac:dyDescent="0.25">
      <c r="A55" s="116" t="s">
        <v>14</v>
      </c>
      <c r="B55" s="119">
        <v>457176.22743094969</v>
      </c>
      <c r="C55" s="26">
        <f t="shared" si="13"/>
        <v>-193095.15260310308</v>
      </c>
      <c r="D55" s="120">
        <f t="shared" si="14"/>
        <v>-29.694548850203322</v>
      </c>
      <c r="E55" s="107">
        <f>IF(B55&lt;H55,-1,IF(B55&gt;I55,1,0))</f>
        <v>0</v>
      </c>
      <c r="F55" s="232"/>
      <c r="G55" s="226">
        <v>650271.38003405277</v>
      </c>
      <c r="H55" s="214">
        <v>72748.856493041618</v>
      </c>
      <c r="I55" s="214">
        <v>1227793.9035750639</v>
      </c>
    </row>
    <row r="56" spans="1:9" ht="11.25" customHeight="1" x14ac:dyDescent="0.2">
      <c r="A56" s="385" t="s">
        <v>110</v>
      </c>
      <c r="B56" s="385"/>
      <c r="C56" s="385"/>
      <c r="D56" s="385"/>
      <c r="E56" s="385"/>
      <c r="F56" s="245"/>
      <c r="G56" s="121"/>
    </row>
    <row r="57" spans="1:9" ht="11.25" customHeight="1" x14ac:dyDescent="0.2">
      <c r="A57" s="378" t="s">
        <v>111</v>
      </c>
      <c r="B57" s="378"/>
      <c r="C57" s="378"/>
      <c r="D57" s="378"/>
      <c r="E57" s="378"/>
      <c r="F57" s="245"/>
      <c r="G57" s="121"/>
    </row>
    <row r="58" spans="1:9" ht="11.25" customHeight="1" x14ac:dyDescent="0.2">
      <c r="A58" s="378" t="s">
        <v>112</v>
      </c>
      <c r="B58" s="378"/>
      <c r="C58" s="378"/>
      <c r="D58" s="378"/>
      <c r="E58" s="378"/>
      <c r="F58" s="245"/>
      <c r="G58" s="121"/>
    </row>
    <row r="59" spans="1:9" x14ac:dyDescent="0.2">
      <c r="A59" s="374" t="s">
        <v>222</v>
      </c>
      <c r="B59" s="374"/>
      <c r="C59" s="374"/>
      <c r="D59" s="374"/>
      <c r="E59" s="374"/>
      <c r="F59" s="234"/>
      <c r="G59" s="121"/>
    </row>
    <row r="60" spans="1:9" ht="11.25" customHeight="1" x14ac:dyDescent="0.2">
      <c r="A60" s="378" t="s">
        <v>223</v>
      </c>
      <c r="B60" s="378"/>
      <c r="C60" s="378"/>
      <c r="D60" s="378"/>
      <c r="E60" s="378"/>
      <c r="F60" s="245"/>
      <c r="G60" s="121"/>
    </row>
    <row r="61" spans="1:9" ht="11.25" customHeight="1" x14ac:dyDescent="0.2">
      <c r="A61" s="378" t="s">
        <v>224</v>
      </c>
      <c r="B61" s="378"/>
      <c r="C61" s="378"/>
      <c r="D61" s="378"/>
      <c r="E61" s="378"/>
      <c r="F61" s="245"/>
      <c r="G61" s="121"/>
    </row>
    <row r="62" spans="1:9" ht="11.25" customHeight="1" x14ac:dyDescent="0.2">
      <c r="A62" s="378" t="s">
        <v>62</v>
      </c>
      <c r="B62" s="378"/>
      <c r="C62" s="378"/>
      <c r="D62" s="378"/>
      <c r="E62" s="378"/>
      <c r="F62" s="245"/>
      <c r="G62" s="121"/>
    </row>
    <row r="63" spans="1:9" ht="11.25" customHeight="1" x14ac:dyDescent="0.2">
      <c r="A63" s="352" t="s">
        <v>259</v>
      </c>
      <c r="B63" s="352"/>
      <c r="C63" s="352"/>
      <c r="D63" s="352"/>
      <c r="E63" s="352"/>
      <c r="F63" s="238"/>
      <c r="G63" s="122"/>
    </row>
    <row r="64" spans="1:9" hidden="1" x14ac:dyDescent="0.2">
      <c r="A64" s="67">
        <v>1</v>
      </c>
      <c r="B64" s="67">
        <v>-1</v>
      </c>
      <c r="C64" s="67">
        <v>0</v>
      </c>
    </row>
  </sheetData>
  <mergeCells count="17">
    <mergeCell ref="A1:E1"/>
    <mergeCell ref="A2:E2"/>
    <mergeCell ref="A3:E3"/>
    <mergeCell ref="G3:I3"/>
    <mergeCell ref="A4:A5"/>
    <mergeCell ref="C4:D4"/>
    <mergeCell ref="E4:E5"/>
    <mergeCell ref="G4:G5"/>
    <mergeCell ref="H4:I4"/>
    <mergeCell ref="A62:E62"/>
    <mergeCell ref="A63:E63"/>
    <mergeCell ref="A56:E56"/>
    <mergeCell ref="A57:E57"/>
    <mergeCell ref="A58:E58"/>
    <mergeCell ref="A59:E59"/>
    <mergeCell ref="A60:E60"/>
    <mergeCell ref="A61:E61"/>
  </mergeCells>
  <conditionalFormatting sqref="A64:C64 E7:F7 E9:F10 E12:F15 E40:F40 E42:F44 E46:F46 E51:F51 E53:F55 E17:F38 E48:F49">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colBreaks count="1" manualBreakCount="1">
    <brk id="6"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40</vt:i4>
      </vt:variant>
    </vt:vector>
  </HeadingPairs>
  <TitlesOfParts>
    <vt:vector size="61"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Mauren Garcia Salazar</cp:lastModifiedBy>
  <cp:lastPrinted>2021-08-23T18:28:41Z</cp:lastPrinted>
  <dcterms:created xsi:type="dcterms:W3CDTF">2011-08-26T21:25:00Z</dcterms:created>
  <dcterms:modified xsi:type="dcterms:W3CDTF">2022-09-20T16:11:43Z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